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hana.a\Desktop\"/>
    </mc:Choice>
  </mc:AlternateContent>
  <xr:revisionPtr revIDLastSave="0" documentId="8_{A884FD1C-6509-4E78-90D1-B357C519455A}" xr6:coauthVersionLast="47" xr6:coauthVersionMax="47" xr10:uidLastSave="{00000000-0000-0000-0000-000000000000}"/>
  <bookViews>
    <workbookView xWindow="-120" yWindow="-120" windowWidth="29040" windowHeight="15720" xr2:uid="{CED22E48-B6C5-4C2C-A78A-9D06507E1C5A}"/>
  </bookViews>
  <sheets>
    <sheet name="Əsas maliyyə göstəriciləri" sheetId="1" r:id="rId1"/>
  </sheets>
  <externalReferences>
    <externalReference r:id="rId2"/>
  </externalReferences>
  <definedNames>
    <definedName name="_xlnm.Print_Area" localSheetId="0">'Əsas maliyyə göstəriciləri'!$A$1:$M$27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" l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L9" i="1"/>
  <c r="M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M24" i="1"/>
  <c r="M11" i="1"/>
  <c r="O24" i="1"/>
  <c r="O11" i="1"/>
  <c r="P24" i="1"/>
  <c r="P11" i="1"/>
  <c r="Q24" i="1"/>
  <c r="Q11" i="1"/>
  <c r="R24" i="1"/>
  <c r="R11" i="1"/>
  <c r="S24" i="1"/>
  <c r="S11" i="1"/>
  <c r="T24" i="1"/>
  <c r="T11" i="1"/>
  <c r="U24" i="1"/>
  <c r="U11" i="1"/>
  <c r="V24" i="1"/>
  <c r="V11" i="1"/>
  <c r="W24" i="1"/>
  <c r="W11" i="1"/>
  <c r="X24" i="1"/>
  <c r="X11" i="1"/>
  <c r="Y24" i="1"/>
  <c r="Y11" i="1"/>
  <c r="Z24" i="1"/>
  <c r="Z11" i="1"/>
  <c r="AA24" i="1"/>
  <c r="AA11" i="1"/>
  <c r="AB24" i="1"/>
  <c r="AB11" i="1"/>
  <c r="M26" i="1"/>
  <c r="M12" i="1"/>
  <c r="N12" i="1"/>
  <c r="O26" i="1"/>
  <c r="O12" i="1"/>
  <c r="P26" i="1"/>
  <c r="P12" i="1"/>
  <c r="Q26" i="1"/>
  <c r="Q12" i="1"/>
  <c r="R26" i="1"/>
  <c r="R12" i="1"/>
  <c r="S26" i="1"/>
  <c r="S12" i="1"/>
  <c r="T26" i="1"/>
  <c r="T12" i="1"/>
  <c r="U26" i="1"/>
  <c r="U12" i="1"/>
  <c r="V26" i="1"/>
  <c r="V12" i="1"/>
  <c r="W26" i="1"/>
  <c r="W12" i="1"/>
  <c r="X26" i="1"/>
  <c r="X12" i="1"/>
  <c r="Y26" i="1"/>
  <c r="Y12" i="1"/>
  <c r="Z26" i="1"/>
  <c r="Z12" i="1"/>
  <c r="AA26" i="1"/>
  <c r="AA12" i="1"/>
  <c r="AB26" i="1"/>
  <c r="AB12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M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M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M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F17" i="1"/>
  <c r="G17" i="1"/>
  <c r="H17" i="1"/>
  <c r="I17" i="1"/>
  <c r="J17" i="1"/>
  <c r="K17" i="1"/>
  <c r="L17" i="1"/>
  <c r="M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M25" i="1"/>
  <c r="M19" i="1"/>
  <c r="O25" i="1"/>
  <c r="O19" i="1"/>
  <c r="P25" i="1"/>
  <c r="P19" i="1"/>
  <c r="Q25" i="1"/>
  <c r="Q19" i="1"/>
  <c r="R25" i="1"/>
  <c r="R19" i="1"/>
  <c r="S25" i="1"/>
  <c r="S19" i="1"/>
  <c r="T25" i="1"/>
  <c r="T19" i="1"/>
  <c r="U25" i="1"/>
  <c r="U19" i="1"/>
  <c r="V19" i="1"/>
  <c r="W25" i="1"/>
  <c r="W19" i="1"/>
  <c r="X25" i="1"/>
  <c r="X19" i="1"/>
  <c r="Y25" i="1"/>
  <c r="Y19" i="1"/>
  <c r="Z25" i="1"/>
  <c r="Z19" i="1"/>
  <c r="AA25" i="1"/>
  <c r="AA19" i="1"/>
  <c r="AB25" i="1"/>
  <c r="AB19" i="1"/>
  <c r="M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M21" i="1"/>
  <c r="O21" i="1"/>
  <c r="P21" i="1"/>
  <c r="Q21" i="1"/>
  <c r="R21" i="1"/>
  <c r="S21" i="1"/>
  <c r="W21" i="1"/>
  <c r="X21" i="1"/>
  <c r="Y21" i="1"/>
  <c r="Z21" i="1"/>
  <c r="AA21" i="1"/>
  <c r="AB21" i="1"/>
  <c r="M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V25" i="1"/>
  <c r="C31" i="1"/>
  <c r="D31" i="1"/>
  <c r="E31" i="1"/>
  <c r="F31" i="1"/>
  <c r="G31" i="1"/>
  <c r="H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18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inzibati və idarəetmə xərcləri/xalis faiz gəlirləri????????</t>
        </r>
      </text>
    </comment>
    <comment ref="P18" authorId="0" shapeId="0" xr:uid="{00000000-0006-0000-0A00-00000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inzibati və idarəetmə xərcləri/xalis faiz gəlirləri????????</t>
        </r>
      </text>
    </comment>
    <comment ref="Q18" authorId="0" shapeId="0" xr:uid="{00000000-0006-0000-0A00-00000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inzibati və idarəetmə xərcləri/xalis faiz gəlirləri????????</t>
        </r>
      </text>
    </comment>
    <comment ref="R18" authorId="0" shapeId="0" xr:uid="{00000000-0006-0000-0A00-00000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inzibati və idarəetmə xərcləri/xalis faiz gəlirləri????????</t>
        </r>
      </text>
    </comment>
    <comment ref="S18" authorId="0" shapeId="0" xr:uid="{00000000-0006-0000-0A00-00000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inzibati və idarəetmə xərcləri/xalis faiz gəlirləri????????</t>
        </r>
      </text>
    </comment>
    <comment ref="O21" authorId="0" shapeId="0" xr:uid="{00000000-0006-0000-0A00-00000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dəyərsizləşmə??</t>
        </r>
      </text>
    </comment>
    <comment ref="P21" authorId="0" shapeId="0" xr:uid="{00000000-0006-0000-0A00-00000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dəyərsizləşmə??</t>
        </r>
      </text>
    </comment>
    <comment ref="Q21" authorId="0" shapeId="0" xr:uid="{00000000-0006-0000-0A00-00000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dəyərsizləşmə??</t>
        </r>
      </text>
    </comment>
    <comment ref="R21" authorId="0" shapeId="0" xr:uid="{00000000-0006-0000-0A00-00000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dəyərsizləşmə??</t>
        </r>
      </text>
    </comment>
    <comment ref="S21" authorId="0" shapeId="0" xr:uid="{00000000-0006-0000-0A00-00000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dəyərsizləşmə??</t>
        </r>
      </text>
    </comment>
    <comment ref="W21" authorId="0" shapeId="0" xr:uid="{5656DF46-E359-4B05-BBEF-8BD9BB31F4B4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dəyərsizləşmə??</t>
        </r>
      </text>
    </comment>
  </commentList>
</comments>
</file>

<file path=xl/sharedStrings.xml><?xml version="1.0" encoding="utf-8"?>
<sst xmlns="http://schemas.openxmlformats.org/spreadsheetml/2006/main" count="31" uniqueCount="31">
  <si>
    <t>Qeyd:İllik yekun maliyyə göstəriciləri audit
olunmuş hesabatlara, 2025 maliyyə göstəriciləri
IKZF-in daxili hesabatlarına əsasən hazırlanmışdır.</t>
  </si>
  <si>
    <t>Cəmi kapital</t>
  </si>
  <si>
    <t>Cəmi öhdəliklər</t>
  </si>
  <si>
    <t>Cəmi aktivlər</t>
  </si>
  <si>
    <t>Balans hesabatının əsas maddələri</t>
  </si>
  <si>
    <t>Bir işçi/aktivlər</t>
  </si>
  <si>
    <t>Dəyərsizləşmə üzrə zərər (ehtiyatlar)</t>
  </si>
  <si>
    <t>Öhdəliklərin kapitala nisbəti</t>
  </si>
  <si>
    <t>Öhdəliklərin aktivlərə nisbəti</t>
  </si>
  <si>
    <t>Xərclərin gəlirə olan nisbəti</t>
  </si>
  <si>
    <t>Spred</t>
  </si>
  <si>
    <t>Kapitalın orta xərci</t>
  </si>
  <si>
    <t>Aktivlərin orta gəlirliliyi</t>
  </si>
  <si>
    <t>Ümumi gəlir marjası</t>
  </si>
  <si>
    <t>Xalis faiz marjası</t>
  </si>
  <si>
    <t>ROE</t>
  </si>
  <si>
    <t>ROA</t>
  </si>
  <si>
    <t>Əsas maliyyə əmsalları</t>
  </si>
  <si>
    <t>Xalis mənfəət</t>
  </si>
  <si>
    <t>Ümumi idarəetmə və inzibati xərclər</t>
  </si>
  <si>
    <t>Xalis faiz gəlirləri</t>
  </si>
  <si>
    <t>Faiz xərcləri</t>
  </si>
  <si>
    <t>Faiz gəlirləri</t>
  </si>
  <si>
    <t>Mənfəət-Zərər</t>
  </si>
  <si>
    <t>2020 III rüb</t>
  </si>
  <si>
    <t>2020 II rüb</t>
  </si>
  <si>
    <t>2020 I rüb</t>
  </si>
  <si>
    <t>2019 III rüb</t>
  </si>
  <si>
    <t>2019 II rüb</t>
  </si>
  <si>
    <t>2019 I rüb</t>
  </si>
  <si>
    <t>Əsas maliyyə göstəriciləri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</si>
</sst>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\ _m_a_n_._-;\-* #,##0\ _m_a_n_._-;_-* &quot;-&quot;\ _m_a_n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Arial"/>
      <family val="2"/>
    </font>
    <font>
      <i/>
      <sz val="11"/>
      <color theme="3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i/>
      <sz val="11"/>
      <color theme="0"/>
      <name val="Arial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55997"/>
        <bgColor indexed="64"/>
      </patternFill>
    </fill>
    <fill>
      <patternFill patternType="solid">
        <fgColor rgb="FF2860A4"/>
        <bgColor indexed="64"/>
      </patternFill>
    </fill>
  </fills>
  <borders count="5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0" fillId="3" borderId="0" xfId="0" applyFill="1"/>
    <xf numFmtId="164" fontId="0" fillId="3" borderId="0" xfId="1" applyNumberFormat="1" applyFont="1" applyFill="1"/>
    <xf numFmtId="0" fontId="3" fillId="3" borderId="0" xfId="2" applyFont="1" applyFill="1"/>
    <xf numFmtId="0" fontId="3" fillId="3" borderId="0" xfId="2" applyFont="1" applyFill="1" applyAlignment="1">
      <alignment vertical="top" wrapText="1"/>
    </xf>
    <xf numFmtId="165" fontId="0" fillId="3" borderId="0" xfId="0" applyNumberFormat="1" applyFill="1"/>
    <xf numFmtId="165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0" fillId="3" borderId="2" xfId="0" applyFill="1" applyBorder="1"/>
    <xf numFmtId="165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0" fillId="3" borderId="3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6" fillId="3" borderId="1" xfId="0" applyFont="1" applyFill="1" applyBorder="1"/>
    <xf numFmtId="165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0" fillId="5" borderId="0" xfId="0" applyFill="1"/>
    <xf numFmtId="10" fontId="7" fillId="5" borderId="1" xfId="0" applyNumberFormat="1" applyFont="1" applyFill="1" applyBorder="1" applyAlignment="1">
      <alignment horizontal="center" vertical="center"/>
    </xf>
    <xf numFmtId="10" fontId="7" fillId="5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0" fillId="5" borderId="3" xfId="0" applyFill="1" applyBorder="1"/>
    <xf numFmtId="9" fontId="7" fillId="3" borderId="1" xfId="1" applyFont="1" applyFill="1" applyBorder="1" applyAlignment="1">
      <alignment horizontal="center" vertical="center"/>
    </xf>
    <xf numFmtId="9" fontId="7" fillId="3" borderId="1" xfId="1" applyFont="1" applyFill="1" applyBorder="1" applyAlignment="1">
      <alignment horizontal="center"/>
    </xf>
    <xf numFmtId="0" fontId="3" fillId="3" borderId="1" xfId="0" applyFont="1" applyFill="1" applyBorder="1"/>
    <xf numFmtId="16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/>
    </xf>
    <xf numFmtId="9" fontId="7" fillId="4" borderId="1" xfId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/>
    </xf>
    <xf numFmtId="10" fontId="7" fillId="6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/>
    </xf>
    <xf numFmtId="165" fontId="7" fillId="5" borderId="1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7" fillId="2" borderId="1" xfId="3" applyNumberFormat="1" applyFont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8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0" fillId="8" borderId="1" xfId="0" applyFont="1" applyFill="1" applyBorder="1"/>
    <xf numFmtId="0" fontId="0" fillId="3" borderId="4" xfId="0" applyFill="1" applyBorder="1"/>
  </cellXfs>
  <cellStyles count="4">
    <cellStyle name="20% - Accent1 2" xfId="3" xr:uid="{CFFD2944-753D-44F5-9D73-9381EB7DC82B}"/>
    <cellStyle name="Normal" xfId="0" builtinId="0"/>
    <cellStyle name="Normal 2" xfId="2" xr:uid="{691F8BB8-AED3-4750-8B04-9259A83C596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iyy&#601;%20hesabatlar&#305;%2031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üvafiq maliyyə hesabatları"/>
      <sheetName val="Key performance Indicators  (3)"/>
      <sheetName val="Mənfəət və zərər (2)"/>
      <sheetName val="Trend təhlillər"/>
      <sheetName val="Mənfəət və zərər "/>
      <sheetName val="Balans hesabatı "/>
      <sheetName val="Ratio analizi"/>
      <sheetName val="Trend analizi"/>
      <sheetName val="Trend analysis"/>
      <sheetName val="Reference"/>
      <sheetName val="Key performance Indicators (2)"/>
      <sheetName val="balance sheet"/>
      <sheetName val=" maliyyə göstəriciləri"/>
      <sheetName val="1225(iyun2017)"/>
      <sheetName val="1230(dekabr2018)"/>
      <sheetName val="1230(mart2019)"/>
      <sheetName val="1230(iyun2019)"/>
      <sheetName val="1230(sentyabr2019)"/>
      <sheetName val="1230(dekabr2019)"/>
      <sheetName val="1230(mart2020)"/>
      <sheetName val="1230(iyun2020)"/>
      <sheetName val="1230 sentyabr 2020"/>
      <sheetName val="1230-dekabr2020"/>
      <sheetName val="1230-sentyabr2021"/>
      <sheetName val="P&amp;L 3rub"/>
      <sheetName val="P&amp;L4rub"/>
      <sheetName val="1225(dekabr2018)"/>
      <sheetName val="1225(mart2019)"/>
      <sheetName val="1225(iyun2019)"/>
      <sheetName val="1225(sentyabr2019)"/>
      <sheetName val="1225(dekabr2019)"/>
      <sheetName val="1225(mart2020)"/>
      <sheetName val="1225 iyun 2020"/>
      <sheetName val="1225 sentyabr 2020"/>
      <sheetName val="1225 dekabr 2020"/>
      <sheetName val="1225 mart 2021"/>
      <sheetName val="1225 iyun 2021"/>
      <sheetName val="1225-sentyabr2021"/>
      <sheetName val="1265(dekabr2018)"/>
      <sheetName val="1265(mart2019)"/>
      <sheetName val="1265(iyun2019)"/>
      <sheetName val="1265(sentyabr2019)"/>
      <sheetName val="1265(dekabr2019)"/>
      <sheetName val="1265(mart2020)"/>
      <sheetName val="1265(iyun2020)"/>
      <sheetName val="1265(sentyabr2020)"/>
      <sheetName val="1265(dekabr2020)"/>
      <sheetName val="1265(mart2021)"/>
      <sheetName val="1265(iyun2021)"/>
    </sheetNames>
    <sheetDataSet>
      <sheetData sheetId="0"/>
      <sheetData sheetId="1"/>
      <sheetData sheetId="2"/>
      <sheetData sheetId="3"/>
      <sheetData sheetId="4">
        <row r="6">
          <cell r="M6">
            <v>22095364</v>
          </cell>
          <cell r="O6">
            <v>47987973.599999994</v>
          </cell>
          <cell r="P6">
            <v>12855080.609999999</v>
          </cell>
          <cell r="Q6">
            <v>25148258.73</v>
          </cell>
          <cell r="R6">
            <v>36812824.490000002</v>
          </cell>
          <cell r="S6">
            <v>44963158.820000008</v>
          </cell>
          <cell r="T6">
            <v>8359494.6799999997</v>
          </cell>
          <cell r="U6">
            <v>18238367.390000001</v>
          </cell>
          <cell r="V6">
            <v>30105514.32</v>
          </cell>
          <cell r="W6">
            <v>41486186</v>
          </cell>
          <cell r="X6">
            <v>56251866</v>
          </cell>
          <cell r="Y6">
            <v>65991851</v>
          </cell>
          <cell r="Z6">
            <v>79387108</v>
          </cell>
          <cell r="AA6">
            <v>94182818</v>
          </cell>
          <cell r="AB6">
            <v>115027421</v>
          </cell>
        </row>
        <row r="7">
          <cell r="M7">
            <v>-10329190</v>
          </cell>
          <cell r="N7">
            <v>-12771202</v>
          </cell>
          <cell r="O7">
            <v>-17413990.59</v>
          </cell>
          <cell r="P7">
            <v>-4556791.4400000004</v>
          </cell>
          <cell r="Q7">
            <v>-10004882.15</v>
          </cell>
          <cell r="R7">
            <v>-14643620.57</v>
          </cell>
          <cell r="S7">
            <v>-18826720.309999999</v>
          </cell>
          <cell r="T7">
            <v>-4702175.93</v>
          </cell>
          <cell r="U7">
            <v>-9682337.4000000004</v>
          </cell>
          <cell r="V7">
            <v>-14894527.939999999</v>
          </cell>
          <cell r="W7">
            <v>-21195996</v>
          </cell>
          <cell r="X7">
            <v>-28550267</v>
          </cell>
          <cell r="Y7">
            <v>-35536670</v>
          </cell>
          <cell r="Z7">
            <v>-44468775</v>
          </cell>
          <cell r="AA7">
            <v>-57347934</v>
          </cell>
          <cell r="AB7">
            <v>-73065620</v>
          </cell>
        </row>
        <row r="8">
          <cell r="V8">
            <v>15210986.380000001</v>
          </cell>
          <cell r="W8">
            <v>20290190</v>
          </cell>
          <cell r="X8">
            <v>27701599</v>
          </cell>
          <cell r="Y8">
            <v>30455181</v>
          </cell>
          <cell r="Z8">
            <v>34918333</v>
          </cell>
          <cell r="AA8">
            <v>36834884</v>
          </cell>
          <cell r="AB8">
            <v>41961801</v>
          </cell>
        </row>
        <row r="15">
          <cell r="L15">
            <v>5399769.9900000002</v>
          </cell>
          <cell r="M15">
            <v>7666993</v>
          </cell>
          <cell r="O15">
            <v>19319389.719999991</v>
          </cell>
          <cell r="P15">
            <v>6499367.5999999987</v>
          </cell>
          <cell r="Q15">
            <v>11724180.17</v>
          </cell>
          <cell r="R15">
            <v>16967004.780000001</v>
          </cell>
          <cell r="S15">
            <v>18641246.47000001</v>
          </cell>
          <cell r="T15">
            <v>1400591.5</v>
          </cell>
          <cell r="U15">
            <v>3144310.29</v>
          </cell>
          <cell r="V15">
            <v>8218308.9299999997</v>
          </cell>
          <cell r="W15">
            <v>7228067</v>
          </cell>
          <cell r="X15">
            <v>14046341</v>
          </cell>
          <cell r="Y15">
            <v>20481461</v>
          </cell>
          <cell r="Z15">
            <v>23232723</v>
          </cell>
          <cell r="AA15">
            <v>23244760</v>
          </cell>
          <cell r="AB15">
            <v>25738559</v>
          </cell>
        </row>
        <row r="17">
          <cell r="T17">
            <v>-2635567.7800000003</v>
          </cell>
          <cell r="U17">
            <v>-6294320.6699999999</v>
          </cell>
          <cell r="W17">
            <v>-14896324</v>
          </cell>
          <cell r="X17">
            <v>-16164342</v>
          </cell>
          <cell r="Y17">
            <v>-12788607</v>
          </cell>
          <cell r="Z17">
            <v>-14226095</v>
          </cell>
          <cell r="AA17">
            <v>-16276271</v>
          </cell>
          <cell r="AB17">
            <v>-19234656</v>
          </cell>
        </row>
      </sheetData>
      <sheetData sheetId="5">
        <row r="14">
          <cell r="AI14">
            <v>1406159049.4299998</v>
          </cell>
          <cell r="AK14">
            <v>1318110067.1899998</v>
          </cell>
          <cell r="AM14">
            <v>1493034853.6700001</v>
          </cell>
          <cell r="AO14">
            <v>1584521107.04</v>
          </cell>
          <cell r="AQ14">
            <v>1778166748.8200002</v>
          </cell>
          <cell r="AS14">
            <v>2012197272</v>
          </cell>
          <cell r="AU14">
            <v>2399980916</v>
          </cell>
          <cell r="AW14">
            <v>2811890570</v>
          </cell>
          <cell r="AY14">
            <v>3353798788</v>
          </cell>
          <cell r="BA14">
            <v>3999681513</v>
          </cell>
        </row>
        <row r="18">
          <cell r="AI18">
            <v>754378393.88</v>
          </cell>
          <cell r="AK18">
            <v>664915613.52999997</v>
          </cell>
          <cell r="AM18">
            <v>762556284.30000007</v>
          </cell>
          <cell r="AO18">
            <v>781218539.02999997</v>
          </cell>
          <cell r="AQ18">
            <v>958104421</v>
          </cell>
          <cell r="AS18">
            <v>1111533238</v>
          </cell>
          <cell r="AU18">
            <v>1394065188</v>
          </cell>
          <cell r="AW18">
            <v>1695042119</v>
          </cell>
          <cell r="AY18">
            <v>2126005577</v>
          </cell>
          <cell r="BA18">
            <v>2661149743</v>
          </cell>
        </row>
        <row r="23">
          <cell r="AI23">
            <v>651780655.54999995</v>
          </cell>
          <cell r="AK23">
            <v>653194453.65999997</v>
          </cell>
          <cell r="AM23">
            <v>730478569.37</v>
          </cell>
          <cell r="AO23">
            <v>803302568.00999999</v>
          </cell>
          <cell r="AQ23">
            <v>820062328</v>
          </cell>
          <cell r="AS23">
            <v>900664034</v>
          </cell>
          <cell r="AU23">
            <v>1005915728</v>
          </cell>
          <cell r="AW23">
            <v>1116848451</v>
          </cell>
          <cell r="AY23">
            <v>1227793211</v>
          </cell>
          <cell r="BA23">
            <v>1338531770</v>
          </cell>
        </row>
        <row r="53">
          <cell r="C53">
            <v>692083339</v>
          </cell>
          <cell r="G53">
            <v>1276581287.8900001</v>
          </cell>
          <cell r="I53">
            <v>1255152277.53</v>
          </cell>
          <cell r="K53">
            <v>1298866399.8900001</v>
          </cell>
          <cell r="M53">
            <v>1188497282.5999994</v>
          </cell>
        </row>
        <row r="57">
          <cell r="C57">
            <v>343949753</v>
          </cell>
          <cell r="G57">
            <v>744074229.81000006</v>
          </cell>
          <cell r="I57">
            <v>696060216.60999978</v>
          </cell>
          <cell r="K57">
            <v>694043355.06000006</v>
          </cell>
          <cell r="M57">
            <v>538390868.74000001</v>
          </cell>
        </row>
        <row r="62">
          <cell r="C62">
            <v>348133586</v>
          </cell>
          <cell r="G62">
            <v>532507058.07999998</v>
          </cell>
          <cell r="I62">
            <v>559092060.92000008</v>
          </cell>
          <cell r="K62">
            <v>604823044.82999992</v>
          </cell>
          <cell r="M62">
            <v>650106413.86000001</v>
          </cell>
        </row>
      </sheetData>
      <sheetData sheetId="6"/>
      <sheetData sheetId="7"/>
      <sheetData sheetId="8"/>
      <sheetData sheetId="9"/>
      <sheetData sheetId="10"/>
      <sheetData sheetId="11">
        <row r="17">
          <cell r="L17">
            <v>629114342.63999999</v>
          </cell>
          <cell r="M17">
            <v>673511586.28999996</v>
          </cell>
          <cell r="N17">
            <v>939241967.97000003</v>
          </cell>
          <cell r="O17">
            <v>1156107582.7658024</v>
          </cell>
          <cell r="P17">
            <v>1052047154.89</v>
          </cell>
          <cell r="Q17">
            <v>1342093642.54</v>
          </cell>
          <cell r="R17">
            <v>1714891136</v>
          </cell>
          <cell r="S17">
            <v>2127398532</v>
          </cell>
          <cell r="T17">
            <v>2545893226</v>
          </cell>
          <cell r="U17">
            <v>3001724973</v>
          </cell>
          <cell r="V17">
            <v>3612602426</v>
          </cell>
        </row>
      </sheetData>
      <sheetData sheetId="12">
        <row r="6">
          <cell r="N6">
            <v>11162634.5</v>
          </cell>
          <cell r="P6">
            <v>13580651.998829788</v>
          </cell>
          <cell r="Q6">
            <v>12939714.201340206</v>
          </cell>
          <cell r="R6">
            <v>13390375.25659794</v>
          </cell>
          <cell r="S6">
            <v>12252549.305154633</v>
          </cell>
          <cell r="T6">
            <v>13141673.359158877</v>
          </cell>
          <cell r="U6">
            <v>12318785.674672896</v>
          </cell>
          <cell r="V6">
            <v>13953596.763271028</v>
          </cell>
          <cell r="W6">
            <v>13899307.956491228</v>
          </cell>
          <cell r="X6">
            <v>15597953.937017545</v>
          </cell>
          <cell r="Y6">
            <v>17807055.504424781</v>
          </cell>
          <cell r="Z6">
            <v>19671974.721311476</v>
          </cell>
          <cell r="AA6">
            <v>22860898.943089429</v>
          </cell>
          <cell r="AB6">
            <v>26407864.472440943</v>
          </cell>
          <cell r="AC6">
            <v>31247511.8203125</v>
          </cell>
        </row>
        <row r="20">
          <cell r="N20">
            <v>11766174</v>
          </cell>
          <cell r="O20">
            <v>23473191</v>
          </cell>
          <cell r="P20">
            <v>30573983.009999994</v>
          </cell>
          <cell r="Q20">
            <v>8298289.169999999</v>
          </cell>
          <cell r="R20">
            <v>15143376.58</v>
          </cell>
          <cell r="S20">
            <v>22169203.920000002</v>
          </cell>
          <cell r="T20">
            <v>26136438.510000009</v>
          </cell>
          <cell r="U20">
            <v>3657318.75</v>
          </cell>
          <cell r="V20">
            <v>8556029.9900000002</v>
          </cell>
          <cell r="W20">
            <v>15210986.380000001</v>
          </cell>
          <cell r="X20">
            <v>20290190</v>
          </cell>
          <cell r="Y20">
            <v>27701599</v>
          </cell>
          <cell r="Z20">
            <v>30455181</v>
          </cell>
          <cell r="AA20">
            <v>34918333</v>
          </cell>
          <cell r="AB20">
            <v>36834884</v>
          </cell>
          <cell r="AC20">
            <v>41961801</v>
          </cell>
        </row>
        <row r="24">
          <cell r="N24">
            <v>3535153</v>
          </cell>
          <cell r="O24">
            <v>4123681</v>
          </cell>
          <cell r="P24">
            <v>10873468.040000001</v>
          </cell>
          <cell r="Q24">
            <v>1456282.88</v>
          </cell>
          <cell r="R24">
            <v>4995077.7299999995</v>
          </cell>
          <cell r="S24">
            <v>4995077.7299999995</v>
          </cell>
          <cell r="T24">
            <v>7195775.5900000017</v>
          </cell>
          <cell r="U24">
            <v>2166099.87</v>
          </cell>
          <cell r="V24">
            <v>4206698.17</v>
          </cell>
          <cell r="W24">
            <v>6407640.4000000004</v>
          </cell>
          <cell r="X24">
            <v>14896324</v>
          </cell>
          <cell r="Y24">
            <v>16164342</v>
          </cell>
          <cell r="Z24">
            <v>12788607</v>
          </cell>
          <cell r="AA24">
            <v>14226095</v>
          </cell>
          <cell r="AB24">
            <v>16276271</v>
          </cell>
          <cell r="AC24">
            <v>19234656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9958-677D-4A01-A2CF-3EA2C860F307}">
  <sheetPr>
    <tabColor rgb="FF92D050"/>
  </sheetPr>
  <dimension ref="A3:AB36"/>
  <sheetViews>
    <sheetView showGridLines="0" tabSelected="1" topLeftCell="B1" zoomScaleNormal="100" workbookViewId="0">
      <pane xSplit="1" topLeftCell="M1" activePane="topRight" state="frozen"/>
      <selection activeCell="B1" sqref="B1"/>
      <selection pane="topRight" activeCell="AB13" sqref="AB13"/>
    </sheetView>
  </sheetViews>
  <sheetFormatPr defaultColWidth="9.140625" defaultRowHeight="15" x14ac:dyDescent="0.25"/>
  <cols>
    <col min="1" max="1" width="0" style="1" hidden="1" customWidth="1"/>
    <col min="2" max="2" width="36.42578125" style="1" bestFit="1" customWidth="1"/>
    <col min="3" max="5" width="18.42578125" style="1" bestFit="1" customWidth="1"/>
    <col min="6" max="14" width="19.5703125" style="1" bestFit="1" customWidth="1"/>
    <col min="15" max="15" width="21.28515625" style="1" bestFit="1" customWidth="1"/>
    <col min="16" max="18" width="21.28515625" style="1" hidden="1" customWidth="1"/>
    <col min="19" max="19" width="21.28515625" style="1" bestFit="1" customWidth="1"/>
    <col min="20" max="22" width="21.28515625" style="1" hidden="1" customWidth="1"/>
    <col min="23" max="28" width="21.28515625" style="1" bestFit="1" customWidth="1"/>
    <col min="29" max="16384" width="9.140625" style="1"/>
  </cols>
  <sheetData>
    <row r="3" spans="1:28" x14ac:dyDescent="0.25">
      <c r="A3" s="51"/>
      <c r="B3" s="50" t="s">
        <v>30</v>
      </c>
      <c r="C3" s="49">
        <v>2006</v>
      </c>
      <c r="D3" s="49">
        <v>2007</v>
      </c>
      <c r="E3" s="49">
        <v>2008</v>
      </c>
      <c r="F3" s="49">
        <v>2009</v>
      </c>
      <c r="G3" s="49">
        <v>2010</v>
      </c>
      <c r="H3" s="49">
        <v>2011</v>
      </c>
      <c r="I3" s="49">
        <v>2012</v>
      </c>
      <c r="J3" s="49">
        <v>2013</v>
      </c>
      <c r="K3" s="49">
        <v>2014</v>
      </c>
      <c r="L3" s="49">
        <v>2015</v>
      </c>
      <c r="M3" s="48">
        <v>2016</v>
      </c>
      <c r="N3" s="48">
        <v>2017</v>
      </c>
      <c r="O3" s="48">
        <v>2018</v>
      </c>
      <c r="P3" s="48" t="s">
        <v>29</v>
      </c>
      <c r="Q3" s="48" t="s">
        <v>28</v>
      </c>
      <c r="R3" s="48" t="s">
        <v>27</v>
      </c>
      <c r="S3" s="48">
        <v>2019</v>
      </c>
      <c r="T3" s="48" t="s">
        <v>26</v>
      </c>
      <c r="U3" s="48" t="s">
        <v>25</v>
      </c>
      <c r="V3" s="48" t="s">
        <v>24</v>
      </c>
      <c r="W3" s="48">
        <v>2020</v>
      </c>
      <c r="X3" s="48">
        <v>2021</v>
      </c>
      <c r="Y3" s="48">
        <v>2022</v>
      </c>
      <c r="Z3" s="48">
        <v>2023</v>
      </c>
      <c r="AA3" s="48">
        <v>2024</v>
      </c>
      <c r="AB3" s="48">
        <v>2025</v>
      </c>
    </row>
    <row r="4" spans="1:28" x14ac:dyDescent="0.25">
      <c r="A4" s="13"/>
      <c r="B4" s="47" t="s">
        <v>23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28" x14ac:dyDescent="0.25">
      <c r="A5" s="13"/>
      <c r="B5" s="12" t="s">
        <v>22</v>
      </c>
      <c r="C5" s="11">
        <v>601630</v>
      </c>
      <c r="D5" s="11">
        <v>1197151</v>
      </c>
      <c r="E5" s="11">
        <v>1298427</v>
      </c>
      <c r="F5" s="11">
        <v>2858970</v>
      </c>
      <c r="G5" s="11">
        <v>8017998</v>
      </c>
      <c r="H5" s="11">
        <v>11706853</v>
      </c>
      <c r="I5" s="11">
        <v>13181479</v>
      </c>
      <c r="J5" s="11">
        <v>15734472</v>
      </c>
      <c r="K5" s="11">
        <v>18202124</v>
      </c>
      <c r="L5" s="11">
        <v>19800776.75</v>
      </c>
      <c r="M5" s="10">
        <f>'[1]Mənfəət və zərər '!M6</f>
        <v>22095364</v>
      </c>
      <c r="N5" s="10">
        <v>36244393</v>
      </c>
      <c r="O5" s="10">
        <f>'[1]Mənfəət və zərər '!O6</f>
        <v>47987973.599999994</v>
      </c>
      <c r="P5" s="10">
        <f>'[1]Mənfəət və zərər '!P6</f>
        <v>12855080.609999999</v>
      </c>
      <c r="Q5" s="10">
        <f>'[1]Mənfəət və zərər '!Q6</f>
        <v>25148258.73</v>
      </c>
      <c r="R5" s="10">
        <f>'[1]Mənfəət və zərər '!R6</f>
        <v>36812824.490000002</v>
      </c>
      <c r="S5" s="10">
        <f>'[1]Mənfəət və zərər '!S6</f>
        <v>44963158.820000008</v>
      </c>
      <c r="T5" s="10">
        <f>'[1]Mənfəət və zərər '!T6</f>
        <v>8359494.6799999997</v>
      </c>
      <c r="U5" s="10">
        <f>'[1]Mənfəət və zərər '!U6</f>
        <v>18238367.390000001</v>
      </c>
      <c r="V5" s="10">
        <f>'[1]Mənfəət və zərər '!V6</f>
        <v>30105514.32</v>
      </c>
      <c r="W5" s="10">
        <f>'[1]Mənfəət və zərər '!W6</f>
        <v>41486186</v>
      </c>
      <c r="X5" s="10">
        <f>'[1]Mənfəət və zərər '!X6</f>
        <v>56251866</v>
      </c>
      <c r="Y5" s="10">
        <f>'[1]Mənfəət və zərər '!Y6</f>
        <v>65991851</v>
      </c>
      <c r="Z5" s="10">
        <f>'[1]Mənfəət və zərər '!Z6</f>
        <v>79387108</v>
      </c>
      <c r="AA5" s="10">
        <f>'[1]Mənfəət və zərər '!AA6</f>
        <v>94182818</v>
      </c>
      <c r="AB5" s="10">
        <f>'[1]Mənfəət və zərər '!AB6</f>
        <v>115027421</v>
      </c>
    </row>
    <row r="6" spans="1:28" x14ac:dyDescent="0.25">
      <c r="A6" s="13"/>
      <c r="B6" s="8" t="s">
        <v>21</v>
      </c>
      <c r="C6" s="7">
        <v>0</v>
      </c>
      <c r="D6" s="7">
        <v>0</v>
      </c>
      <c r="E6" s="7">
        <v>0</v>
      </c>
      <c r="F6" s="7">
        <v>530167</v>
      </c>
      <c r="G6" s="7">
        <v>2836208</v>
      </c>
      <c r="H6" s="7">
        <v>5254495</v>
      </c>
      <c r="I6" s="7">
        <v>6891255.46</v>
      </c>
      <c r="J6" s="7">
        <v>8131733</v>
      </c>
      <c r="K6" s="7">
        <v>9741150</v>
      </c>
      <c r="L6" s="7">
        <v>10437922.6</v>
      </c>
      <c r="M6" s="6">
        <f>('[1]Mənfəət və zərər '!M7)*(-1)</f>
        <v>10329190</v>
      </c>
      <c r="N6" s="6">
        <f>('[1]Mənfəət və zərər '!N7)*(-1)</f>
        <v>12771202</v>
      </c>
      <c r="O6" s="6">
        <f>('[1]Mənfəət və zərər '!O7)*(-1)</f>
        <v>17413990.59</v>
      </c>
      <c r="P6" s="6">
        <f>('[1]Mənfəət və zərər '!P7)*(-1)</f>
        <v>4556791.4400000004</v>
      </c>
      <c r="Q6" s="6">
        <f>('[1]Mənfəət və zərər '!Q7)*(-1)</f>
        <v>10004882.15</v>
      </c>
      <c r="R6" s="6">
        <f>('[1]Mənfəət və zərər '!R7)*(-1)</f>
        <v>14643620.57</v>
      </c>
      <c r="S6" s="6">
        <f>('[1]Mənfəət və zərər '!S7)*(-1)</f>
        <v>18826720.309999999</v>
      </c>
      <c r="T6" s="6">
        <f>('[1]Mənfəət və zərər '!T7)*(-1)</f>
        <v>4702175.93</v>
      </c>
      <c r="U6" s="6">
        <f>('[1]Mənfəət və zərər '!U7)*(-1)</f>
        <v>9682337.4000000004</v>
      </c>
      <c r="V6" s="6">
        <f>-'[1]Mənfəət və zərər '!V7</f>
        <v>14894527.939999999</v>
      </c>
      <c r="W6" s="6">
        <f>-'[1]Mənfəət və zərər '!W7</f>
        <v>21195996</v>
      </c>
      <c r="X6" s="6">
        <f>-'[1]Mənfəət və zərər '!X7</f>
        <v>28550267</v>
      </c>
      <c r="Y6" s="6">
        <f>-'[1]Mənfəət və zərər '!Y7</f>
        <v>35536670</v>
      </c>
      <c r="Z6" s="6">
        <f>-'[1]Mənfəət və zərər '!Z7</f>
        <v>44468775</v>
      </c>
      <c r="AA6" s="6">
        <f>-'[1]Mənfəət və zərər '!AA7</f>
        <v>57347934</v>
      </c>
      <c r="AB6" s="6">
        <f>-'[1]Mənfəət və zərər '!AB7</f>
        <v>73065620</v>
      </c>
    </row>
    <row r="7" spans="1:28" x14ac:dyDescent="0.25">
      <c r="A7" s="13"/>
      <c r="B7" s="12" t="s">
        <v>20</v>
      </c>
      <c r="C7" s="11">
        <v>601630</v>
      </c>
      <c r="D7" s="11">
        <v>1197151</v>
      </c>
      <c r="E7" s="11">
        <v>1298427</v>
      </c>
      <c r="F7" s="11">
        <v>2328803</v>
      </c>
      <c r="G7" s="11">
        <v>5181790</v>
      </c>
      <c r="H7" s="11">
        <v>6452358</v>
      </c>
      <c r="I7" s="11">
        <v>6342710.0499999998</v>
      </c>
      <c r="J7" s="11">
        <v>7602739</v>
      </c>
      <c r="K7" s="11">
        <v>8460974</v>
      </c>
      <c r="L7" s="11">
        <v>9362854.1500000004</v>
      </c>
      <c r="M7" s="10">
        <f>M5-M6</f>
        <v>11766174</v>
      </c>
      <c r="N7" s="10">
        <f>N5-N6</f>
        <v>23473191</v>
      </c>
      <c r="O7" s="10">
        <f>O5-O6</f>
        <v>30573983.009999994</v>
      </c>
      <c r="P7" s="10">
        <f>P5-P6</f>
        <v>8298289.169999999</v>
      </c>
      <c r="Q7" s="10">
        <f>Q5-Q6</f>
        <v>15143376.58</v>
      </c>
      <c r="R7" s="10">
        <f>R5-R6</f>
        <v>22169203.920000002</v>
      </c>
      <c r="S7" s="10">
        <f>S5-S6</f>
        <v>26136438.510000009</v>
      </c>
      <c r="T7" s="10">
        <f>T5-T6</f>
        <v>3657318.75</v>
      </c>
      <c r="U7" s="10">
        <f>U5-U6</f>
        <v>8556029.9900000002</v>
      </c>
      <c r="V7" s="10">
        <f>'[1]Mənfəət və zərər '!V8</f>
        <v>15210986.380000001</v>
      </c>
      <c r="W7" s="10">
        <f>'[1]Mənfəət və zərər '!W8</f>
        <v>20290190</v>
      </c>
      <c r="X7" s="10">
        <f>'[1]Mənfəət və zərər '!X8</f>
        <v>27701599</v>
      </c>
      <c r="Y7" s="10">
        <f>'[1]Mənfəət və zərər '!Y8</f>
        <v>30455181</v>
      </c>
      <c r="Z7" s="10">
        <f>'[1]Mənfəət və zərər '!Z8</f>
        <v>34918333</v>
      </c>
      <c r="AA7" s="10">
        <f>'[1]Mənfəət və zərər '!AA8</f>
        <v>36834884</v>
      </c>
      <c r="AB7" s="10">
        <f>'[1]Mənfəət və zərər '!AB8</f>
        <v>41961801</v>
      </c>
    </row>
    <row r="8" spans="1:28" x14ac:dyDescent="0.25">
      <c r="A8" s="13"/>
      <c r="B8" s="8" t="s">
        <v>19</v>
      </c>
      <c r="C8" s="7">
        <v>358831</v>
      </c>
      <c r="D8" s="7">
        <v>824512</v>
      </c>
      <c r="E8" s="7">
        <v>1170404</v>
      </c>
      <c r="F8" s="7">
        <v>1532608</v>
      </c>
      <c r="G8" s="7">
        <v>2205269</v>
      </c>
      <c r="H8" s="7">
        <v>2752350</v>
      </c>
      <c r="I8" s="7">
        <v>2898359</v>
      </c>
      <c r="J8" s="7">
        <v>3706350</v>
      </c>
      <c r="K8" s="7">
        <v>3933759</v>
      </c>
      <c r="L8" s="7">
        <v>4059224.3000000003</v>
      </c>
      <c r="M8" s="7">
        <f>'[1] maliyyə göstəriciləri'!N24</f>
        <v>3535153</v>
      </c>
      <c r="N8" s="7">
        <f>'[1] maliyyə göstəriciləri'!O24</f>
        <v>4123681</v>
      </c>
      <c r="O8" s="7">
        <f>'[1] maliyyə göstəriciləri'!P24</f>
        <v>10873468.040000001</v>
      </c>
      <c r="P8" s="7">
        <f>'[1] maliyyə göstəriciləri'!Q24</f>
        <v>1456282.88</v>
      </c>
      <c r="Q8" s="7">
        <f>'[1] maliyyə göstəriciləri'!R24</f>
        <v>4995077.7299999995</v>
      </c>
      <c r="R8" s="7">
        <f>'[1] maliyyə göstəriciləri'!S24</f>
        <v>4995077.7299999995</v>
      </c>
      <c r="S8" s="7">
        <f>'[1] maliyyə göstəriciləri'!T24</f>
        <v>7195775.5900000017</v>
      </c>
      <c r="T8" s="7">
        <f>'[1]Mənfəət və zərər '!T17*-1</f>
        <v>2635567.7800000003</v>
      </c>
      <c r="U8" s="7">
        <f>'[1]Mənfəət və zərər '!U17*-1</f>
        <v>6294320.6699999999</v>
      </c>
      <c r="V8" s="7">
        <f>'[1] maliyyə göstəriciləri'!W24</f>
        <v>6407640.4000000004</v>
      </c>
      <c r="W8" s="7">
        <f>-'[1]Mənfəət və zərər '!W17</f>
        <v>14896324</v>
      </c>
      <c r="X8" s="7">
        <f>-'[1]Mənfəət və zərər '!X17</f>
        <v>16164342</v>
      </c>
      <c r="Y8" s="7">
        <f>-'[1]Mənfəət və zərər '!Y17</f>
        <v>12788607</v>
      </c>
      <c r="Z8" s="7">
        <f>-'[1]Mənfəət və zərər '!Z17</f>
        <v>14226095</v>
      </c>
      <c r="AA8" s="7">
        <f>-'[1]Mənfəət və zərər '!AA17</f>
        <v>16276271</v>
      </c>
      <c r="AB8" s="7">
        <f>-'[1]Mənfəət və zərər '!AB17</f>
        <v>19234656</v>
      </c>
    </row>
    <row r="9" spans="1:28" x14ac:dyDescent="0.25">
      <c r="A9" s="13"/>
      <c r="B9" s="12" t="s">
        <v>18</v>
      </c>
      <c r="C9" s="11">
        <v>285629</v>
      </c>
      <c r="D9" s="11">
        <v>369136</v>
      </c>
      <c r="E9" s="11">
        <v>143630</v>
      </c>
      <c r="F9" s="11">
        <v>806496</v>
      </c>
      <c r="G9" s="11">
        <v>2459385</v>
      </c>
      <c r="H9" s="11">
        <v>3662471</v>
      </c>
      <c r="I9" s="11">
        <v>3416853</v>
      </c>
      <c r="J9" s="11">
        <v>4015624</v>
      </c>
      <c r="K9" s="11">
        <v>4520602</v>
      </c>
      <c r="L9" s="11">
        <f>'[1]Mənfəət və zərər '!$L$15</f>
        <v>5399769.9900000002</v>
      </c>
      <c r="M9" s="10">
        <f>'[1]Mənfəət və zərər '!M15</f>
        <v>7666993</v>
      </c>
      <c r="N9" s="10">
        <v>18783860</v>
      </c>
      <c r="O9" s="10">
        <f>'[1]Mənfəət və zərər '!O15</f>
        <v>19319389.719999991</v>
      </c>
      <c r="P9" s="10">
        <f>'[1]Mənfəət və zərər '!P15</f>
        <v>6499367.5999999987</v>
      </c>
      <c r="Q9" s="10">
        <f>'[1]Mənfəət və zərər '!Q15</f>
        <v>11724180.17</v>
      </c>
      <c r="R9" s="10">
        <f>'[1]Mənfəət və zərər '!R15</f>
        <v>16967004.780000001</v>
      </c>
      <c r="S9" s="10">
        <f>'[1]Mənfəət və zərər '!S15</f>
        <v>18641246.47000001</v>
      </c>
      <c r="T9" s="10">
        <f>'[1]Mənfəət və zərər '!T15</f>
        <v>1400591.5</v>
      </c>
      <c r="U9" s="10">
        <f>'[1]Mənfəət və zərər '!U15</f>
        <v>3144310.29</v>
      </c>
      <c r="V9" s="10">
        <f>'[1]Mənfəət və zərər '!V15</f>
        <v>8218308.9299999997</v>
      </c>
      <c r="W9" s="10">
        <f>'[1]Mənfəət və zərər '!W15</f>
        <v>7228067</v>
      </c>
      <c r="X9" s="10">
        <f>'[1]Mənfəət və zərər '!X15</f>
        <v>14046341</v>
      </c>
      <c r="Y9" s="10">
        <f>'[1]Mənfəət və zərər '!Y15</f>
        <v>20481461</v>
      </c>
      <c r="Z9" s="10">
        <f>'[1]Mənfəət və zərər '!Z15</f>
        <v>23232723</v>
      </c>
      <c r="AA9" s="10">
        <f>'[1]Mənfəət və zərər '!AA15</f>
        <v>23244760</v>
      </c>
      <c r="AB9" s="10">
        <f>'[1]Mənfəət və zərər '!AB15</f>
        <v>25738559</v>
      </c>
    </row>
    <row r="10" spans="1:28" x14ac:dyDescent="0.25">
      <c r="A10" s="13"/>
      <c r="B10" s="45" t="s">
        <v>17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x14ac:dyDescent="0.25">
      <c r="A11" s="13"/>
      <c r="B11" s="27" t="s">
        <v>16</v>
      </c>
      <c r="C11" s="32">
        <v>1.04098903557233E-2</v>
      </c>
      <c r="D11" s="32">
        <v>1.0088086560513871E-2</v>
      </c>
      <c r="E11" s="32">
        <v>2.483658291883766E-3</v>
      </c>
      <c r="F11" s="32">
        <v>7.7691568127452645E-3</v>
      </c>
      <c r="G11" s="32">
        <v>1.296589592712597E-2</v>
      </c>
      <c r="H11" s="32">
        <v>1.2577148453151134E-2</v>
      </c>
      <c r="I11" s="32">
        <v>9.2094167943936496E-3</v>
      </c>
      <c r="J11" s="32">
        <v>8.9945272577326638E-3</v>
      </c>
      <c r="K11" s="32">
        <v>8.4131093161740177E-3</v>
      </c>
      <c r="L11" s="32">
        <v>8.8772089866995599E-3</v>
      </c>
      <c r="M11" s="32">
        <f>(M9/((M24+L24)/2))</f>
        <v>1.1502131567565648E-2</v>
      </c>
      <c r="N11" s="32">
        <v>2.2761862742820431E-2</v>
      </c>
      <c r="O11" s="32">
        <f>((O9)/((O24+N24)/2))</f>
        <v>1.7288309951732712E-2</v>
      </c>
      <c r="P11" s="32">
        <f>((P9*4)/((P24+O24)/2))</f>
        <v>2.0537287773950388E-2</v>
      </c>
      <c r="Q11" s="32">
        <f>((Q9*2)/((Q24+P24)/2))</f>
        <v>1.8361933330641806E-2</v>
      </c>
      <c r="R11" s="38">
        <f>((R9*4/3)/((R24+Q24)/2))</f>
        <v>1.8190080686032496E-2</v>
      </c>
      <c r="S11" s="38">
        <f>((S9)/((S24+O24)/2))</f>
        <v>1.389716791497027E-2</v>
      </c>
      <c r="T11" s="38">
        <f>((T9*4)/((T24+P24)/2))</f>
        <v>4.3542905848642502E-3</v>
      </c>
      <c r="U11" s="38">
        <f>((U9*4)/((U24+Q24)/2))</f>
        <v>9.0098037270928168E-3</v>
      </c>
      <c r="V11" s="38">
        <f>((V9*4/3)/((V24+U24)/2))</f>
        <v>7.1210696928948906E-3</v>
      </c>
      <c r="W11" s="38">
        <f>((W9)/((W24+S24)/2))</f>
        <v>4.5397785640981245E-3</v>
      </c>
      <c r="X11" s="38">
        <f>((X9)/((X24+W24)/2))</f>
        <v>7.4116052826827122E-3</v>
      </c>
      <c r="Y11" s="38">
        <f>((Y9)/((Y24+X24)/2))</f>
        <v>9.2840588604079285E-3</v>
      </c>
      <c r="Z11" s="38">
        <f>((Z9)/((Z24+Y24)/2))</f>
        <v>8.9153092367711545E-3</v>
      </c>
      <c r="AA11" s="38">
        <f>((AA9)/((AA24+Z24)/2))</f>
        <v>7.5400360447416496E-3</v>
      </c>
      <c r="AB11" s="38">
        <f>((AB9)/((AB24+AA24)/2))</f>
        <v>7.0003747739692214E-3</v>
      </c>
    </row>
    <row r="12" spans="1:28" x14ac:dyDescent="0.25">
      <c r="A12" s="13"/>
      <c r="B12" s="19" t="s">
        <v>15</v>
      </c>
      <c r="C12" s="42">
        <v>1.0446247360452967E-2</v>
      </c>
      <c r="D12" s="42">
        <v>1.0117160421000563E-2</v>
      </c>
      <c r="E12" s="42">
        <v>2.4881085974606497E-3</v>
      </c>
      <c r="F12" s="42">
        <v>1.0784888783442064E-2</v>
      </c>
      <c r="G12" s="42">
        <v>2.7201636178330407E-2</v>
      </c>
      <c r="H12" s="42">
        <v>3.2731169918285778E-2</v>
      </c>
      <c r="I12" s="42">
        <v>2.5302214330915968E-2</v>
      </c>
      <c r="J12" s="42">
        <v>2.3795176753983158E-2</v>
      </c>
      <c r="K12" s="42">
        <v>2.1181763945918256E-2</v>
      </c>
      <c r="L12" s="42">
        <v>2.0610818527512779E-2</v>
      </c>
      <c r="M12" s="42">
        <f>(M9/((M26+L26)/2))</f>
        <v>2.398884508611401E-2</v>
      </c>
      <c r="N12" s="42">
        <f>(N9/((N26+M26)/2))</f>
        <v>4.934527948791155E-2</v>
      </c>
      <c r="O12" s="42">
        <f>((O9)/((O26+N26)/2))</f>
        <v>4.0857464194318835E-2</v>
      </c>
      <c r="P12" s="42">
        <f>((P9*4)/((P26+O26)/2))</f>
        <v>4.763190066297588E-2</v>
      </c>
      <c r="Q12" s="42">
        <f>((Q9*2)/((Q26+P26)/2))</f>
        <v>4.0292217575250762E-2</v>
      </c>
      <c r="R12" s="41">
        <f>((R9*4/3)/((R26+Q26)/2))</f>
        <v>3.6054095125976938E-2</v>
      </c>
      <c r="S12" s="41">
        <f>((S9)/((S26+O26)/2))</f>
        <v>3.1480942097865901E-2</v>
      </c>
      <c r="T12" s="41">
        <f>((T9*4)/((T26+P26)/2))</f>
        <v>9.2426434388589319E-3</v>
      </c>
      <c r="U12" s="41">
        <f>((U9*4)/((U26+Q26)/2))</f>
        <v>1.8838052805822784E-2</v>
      </c>
      <c r="V12" s="41">
        <f>((V9*4/3)/((V26+U26)/2))</f>
        <v>1.4288538270483602E-2</v>
      </c>
      <c r="W12" s="41">
        <f>((W9)/((W26+S26)/2))</f>
        <v>9.8217908850118264E-3</v>
      </c>
      <c r="X12" s="41">
        <f>((X9)/((X26+W26)/2))</f>
        <v>1.6326060099031599E-2</v>
      </c>
      <c r="Y12" s="41">
        <f>((Y9)/((Y26+X26)/2))</f>
        <v>2.1485029274112267E-2</v>
      </c>
      <c r="Z12" s="41">
        <f>((Z9)/((Z26+Y26)/2))</f>
        <v>2.1889122899129154E-2</v>
      </c>
      <c r="AA12" s="41">
        <f>((AA9)/((AA26+Z26)/2))</f>
        <v>1.982798512602733E-2</v>
      </c>
      <c r="AB12" s="41">
        <f>((AB9)/((AB26+AA26)/2))</f>
        <v>2.0058690298818394E-2</v>
      </c>
    </row>
    <row r="13" spans="1:28" customFormat="1" x14ac:dyDescent="0.25">
      <c r="A13" s="24"/>
      <c r="B13" s="40" t="s">
        <v>14</v>
      </c>
      <c r="C13" s="38">
        <v>2.2967801214125241E-2</v>
      </c>
      <c r="D13" s="38">
        <v>3.3339048342025293E-2</v>
      </c>
      <c r="E13" s="38">
        <v>2.2945012591971313E-2</v>
      </c>
      <c r="F13" s="38">
        <v>2.3800733014210967E-2</v>
      </c>
      <c r="G13" s="38">
        <v>2.8880628234967322E-2</v>
      </c>
      <c r="H13" s="38">
        <v>2.3045568942909954E-2</v>
      </c>
      <c r="I13" s="38">
        <v>1.7709294261585583E-2</v>
      </c>
      <c r="J13" s="38">
        <v>1.7567717337341564E-2</v>
      </c>
      <c r="K13" s="38">
        <v>1.6132004904819509E-2</v>
      </c>
      <c r="L13" s="38">
        <v>1.5609948465001853E-2</v>
      </c>
      <c r="M13" s="38">
        <f>M7/(('[1]balance sheet'!M17+'[1]balance sheet'!L17)/2)</f>
        <v>1.8065315204749448E-2</v>
      </c>
      <c r="N13" s="38">
        <f>(N7)/(('[1]balance sheet'!N17+'[1]balance sheet'!M17)/2)</f>
        <v>2.9109458091717551E-2</v>
      </c>
      <c r="O13" s="38">
        <f>(O7)/(('[1]balance sheet'!O17+'[1]balance sheet'!N17)/2)</f>
        <v>2.9182704145247405E-2</v>
      </c>
      <c r="P13" s="38" t="e">
        <f>(P7*4)/(('[1]balance sheet'!#REF!+'[1]balance sheet'!O17)/2)</f>
        <v>#REF!</v>
      </c>
      <c r="Q13" s="38" t="e">
        <f>(Q7*2)/(('[1]balance sheet'!#REF!+'[1]balance sheet'!#REF!)/2)</f>
        <v>#REF!</v>
      </c>
      <c r="R13" s="38" t="e">
        <f>(R7*4/3)/(('[1]balance sheet'!#REF!+'[1]balance sheet'!#REF!)/2)</f>
        <v>#REF!</v>
      </c>
      <c r="S13" s="38">
        <f>(S7)/(('[1]balance sheet'!P17+'[1]balance sheet'!O17)/2)</f>
        <v>2.3672651254274597E-2</v>
      </c>
      <c r="T13" s="38" t="e">
        <f>(T7*4)/(('[1]balance sheet'!#REF!+'[1]balance sheet'!P17)/2)</f>
        <v>#REF!</v>
      </c>
      <c r="U13" s="38" t="e">
        <f>(U7*2)/(('[1]balance sheet'!#REF!+'[1]balance sheet'!#REF!)/2)</f>
        <v>#REF!</v>
      </c>
      <c r="V13" s="38" t="e">
        <f>(V7*4/3)/(('[1]balance sheet'!#REF!+'[1]balance sheet'!#REF!)/2)</f>
        <v>#REF!</v>
      </c>
      <c r="W13" s="38">
        <f>(W7)/(('[1]balance sheet'!Q17+'[1]balance sheet'!P17)/2)</f>
        <v>1.6949871972258765E-2</v>
      </c>
      <c r="X13" s="38">
        <f>(X7)/(('[1]balance sheet'!R17+'[1]balance sheet'!Q17)/2)</f>
        <v>1.8123478529867027E-2</v>
      </c>
      <c r="Y13" s="38">
        <f>(Y7)/(('[1]balance sheet'!S17+'[1]balance sheet'!R17)/2)</f>
        <v>1.5852621031486477E-2</v>
      </c>
      <c r="Z13" s="38">
        <f>(Z7)/(('[1]balance sheet'!T17+'[1]balance sheet'!S17)/2)</f>
        <v>1.4943784727424672E-2</v>
      </c>
      <c r="AA13" s="38">
        <f>(AA7)/(('[1]balance sheet'!U17+'[1]balance sheet'!T17)/2)</f>
        <v>1.3279531027077445E-2</v>
      </c>
      <c r="AB13" s="38">
        <f>(AB7)/(('[1]balance sheet'!V17+'[1]balance sheet'!U17)/2)</f>
        <v>1.2688153600120875E-2</v>
      </c>
    </row>
    <row r="14" spans="1:28" customFormat="1" x14ac:dyDescent="0.25">
      <c r="A14" s="24"/>
      <c r="B14" s="40" t="s">
        <v>13</v>
      </c>
      <c r="C14" s="39">
        <v>0</v>
      </c>
      <c r="D14" s="39">
        <v>0</v>
      </c>
      <c r="E14" s="39">
        <v>0</v>
      </c>
      <c r="F14" s="38">
        <v>0.814560138791243</v>
      </c>
      <c r="G14" s="38">
        <v>0.64626980450730964</v>
      </c>
      <c r="H14" s="38">
        <v>0.5511607602828873</v>
      </c>
      <c r="I14" s="38">
        <v>0.47927509295737919</v>
      </c>
      <c r="J14" s="38">
        <v>0.48318996659055352</v>
      </c>
      <c r="K14" s="38">
        <v>0.46483443360785809</v>
      </c>
      <c r="L14" s="38">
        <v>0.47285287179453706</v>
      </c>
      <c r="M14" s="38">
        <f>M7/M5</f>
        <v>0.53251777160131875</v>
      </c>
      <c r="N14" s="38">
        <v>0.64763647717869077</v>
      </c>
      <c r="O14" s="38">
        <f>O7/O5</f>
        <v>0.63711760919198301</v>
      </c>
      <c r="P14" s="38">
        <f>P7/P5</f>
        <v>0.64552603143886467</v>
      </c>
      <c r="Q14" s="38">
        <f>Q7/Q5</f>
        <v>0.6021640202840397</v>
      </c>
      <c r="R14" s="38">
        <f>R7/R5</f>
        <v>0.60221415300589454</v>
      </c>
      <c r="S14" s="38">
        <f>S7/S5</f>
        <v>0.58128563908579955</v>
      </c>
      <c r="T14" s="38">
        <f>T7/T5</f>
        <v>0.43750476434300456</v>
      </c>
      <c r="U14" s="38">
        <f>U7/U5</f>
        <v>0.46912258137157747</v>
      </c>
      <c r="V14" s="38">
        <f>V7/V5</f>
        <v>0.5052558218510449</v>
      </c>
      <c r="W14" s="38">
        <f>W7/W5</f>
        <v>0.48908304079820691</v>
      </c>
      <c r="X14" s="38">
        <f>X7/X5</f>
        <v>0.49245653468633377</v>
      </c>
      <c r="Y14" s="38">
        <f>Y7/Y5</f>
        <v>0.46149911751982831</v>
      </c>
      <c r="Z14" s="38">
        <f>Z7/Z5</f>
        <v>0.43984891098438805</v>
      </c>
      <c r="AA14" s="38">
        <f>AA7/AA5</f>
        <v>0.39109982884563932</v>
      </c>
      <c r="AB14" s="38">
        <f>AB7/AB5</f>
        <v>0.36479824232519303</v>
      </c>
    </row>
    <row r="15" spans="1:28" customFormat="1" hidden="1" x14ac:dyDescent="0.25">
      <c r="A15" s="24"/>
      <c r="B15" s="23" t="s">
        <v>12</v>
      </c>
      <c r="C15" s="35">
        <v>0</v>
      </c>
      <c r="D15" s="35">
        <v>0</v>
      </c>
      <c r="E15" s="35">
        <v>0</v>
      </c>
      <c r="F15" s="34">
        <v>4.2000000000000003E-2</v>
      </c>
      <c r="G15" s="34">
        <v>4.1418682723786397E-2</v>
      </c>
      <c r="H15" s="34">
        <v>4.0289368938189386E-2</v>
      </c>
      <c r="I15" s="34">
        <v>3.4189685299667524E-2</v>
      </c>
      <c r="J15" s="34">
        <v>3.4500000000000003E-2</v>
      </c>
      <c r="K15" s="34">
        <v>3.3058773366778704E-2</v>
      </c>
      <c r="L15" s="34">
        <v>3.0672726619192434E-2</v>
      </c>
      <c r="M15" s="37">
        <f>M5/(('[1]balance sheet'!M17+'[1]balance sheet'!L17)/2)</f>
        <v>3.3924342375327238E-2</v>
      </c>
      <c r="N15" s="37">
        <v>4.4947218258192548E-2</v>
      </c>
      <c r="O15" s="37">
        <f>(O5)/(('[1]balance sheet'!O17+'[1]balance sheet'!N17)/2)</f>
        <v>4.5804265529967109E-2</v>
      </c>
      <c r="P15" s="37" t="e">
        <f>(P5*4)/(('[1]balance sheet'!#REF!+'[1]balance sheet'!O17)/2)</f>
        <v>#REF!</v>
      </c>
      <c r="Q15" s="37" t="e">
        <f>(Q5*2)/(('[1]balance sheet'!#REF!+'[1]balance sheet'!#REF!)/2)</f>
        <v>#REF!</v>
      </c>
      <c r="R15" s="36" t="e">
        <f>(R5*4/3)/(('[1]balance sheet'!#REF!+'[1]balance sheet'!#REF!)/2)</f>
        <v>#REF!</v>
      </c>
      <c r="S15" s="36">
        <f>(S5)/(('[1]balance sheet'!P17+'[1]balance sheet'!O17)/2)</f>
        <v>4.0724644929307191E-2</v>
      </c>
      <c r="T15" s="36" t="e">
        <f>(T5*4)/(('[1]balance sheet'!#REF!+'[1]balance sheet'!P17)/2)</f>
        <v>#REF!</v>
      </c>
      <c r="U15" s="36" t="e">
        <f>(U5*2)/(('[1]balance sheet'!#REF!+'[1]balance sheet'!#REF!)/2)</f>
        <v>#REF!</v>
      </c>
      <c r="V15" s="36" t="e">
        <f>(V5*4/3)/(('[1]balance sheet'!#REF!+'[1]balance sheet'!#REF!)/2)</f>
        <v>#REF!</v>
      </c>
      <c r="W15" s="36">
        <f>(W5)/(('[1]balance sheet'!Q17+'[1]balance sheet'!P17)/2)</f>
        <v>3.4656429600576133E-2</v>
      </c>
      <c r="X15" s="36" t="e">
        <f>(X5)/(('[1]balance sheet'!#REF!+'[1]balance sheet'!#REF!)/2)</f>
        <v>#REF!</v>
      </c>
      <c r="Y15" s="36" t="e">
        <f>(Y5)/(('[1]balance sheet'!#REF!+'[1]balance sheet'!#REF!)/2)</f>
        <v>#REF!</v>
      </c>
      <c r="Z15" s="36" t="e">
        <f>(Z5)/(('[1]balance sheet'!#REF!+'[1]balance sheet'!#REF!)/2)</f>
        <v>#REF!</v>
      </c>
      <c r="AA15" s="36" t="e">
        <f>(AA5)/(('[1]balance sheet'!#REF!+'[1]balance sheet'!Q17)/2)</f>
        <v>#REF!</v>
      </c>
      <c r="AB15" s="36" t="e">
        <f>(AB5)/(('[1]balance sheet'!X17+'[1]balance sheet'!#REF!)/2)</f>
        <v>#REF!</v>
      </c>
    </row>
    <row r="16" spans="1:28" customFormat="1" hidden="1" x14ac:dyDescent="0.25">
      <c r="A16" s="24"/>
      <c r="B16" s="23" t="s">
        <v>11</v>
      </c>
      <c r="C16" s="35">
        <v>0</v>
      </c>
      <c r="D16" s="35">
        <v>0</v>
      </c>
      <c r="E16" s="35">
        <v>0</v>
      </c>
      <c r="F16" s="34">
        <v>1.7000000000000001E-2</v>
      </c>
      <c r="G16" s="34">
        <v>1.7529650354792637E-2</v>
      </c>
      <c r="H16" s="34">
        <v>1.8707548019473066E-2</v>
      </c>
      <c r="I16" s="34">
        <v>1.8681235155680372E-2</v>
      </c>
      <c r="J16" s="34">
        <v>1.7999999999999999E-2</v>
      </c>
      <c r="K16" s="34">
        <v>1.7556324411861658E-2</v>
      </c>
      <c r="L16" s="34">
        <v>1.6128340243894319E-2</v>
      </c>
      <c r="M16" s="21">
        <f>(-M6)/((M24+L24)/2)</f>
        <v>-1.5495997239906627E-2</v>
      </c>
      <c r="N16" s="21">
        <v>1.5475857836719065E-2</v>
      </c>
      <c r="O16" s="21">
        <f>(-O6)/((O24+N24)/2)</f>
        <v>-1.5583228620561052E-2</v>
      </c>
      <c r="P16" s="21">
        <f>(-P6*4)/((P24+O24)/2)</f>
        <v>-1.4398960466423503E-2</v>
      </c>
      <c r="Q16" s="21">
        <f>(-Q6*2)/((Q24+P24)/2)</f>
        <v>-1.5669238817167398E-2</v>
      </c>
      <c r="R16" s="33">
        <f>(-R6*4/3)/((R24+Q24)/2)</f>
        <v>-1.5699214042653502E-2</v>
      </c>
      <c r="S16" s="33">
        <f>(-S6)/((S24+O24)/2)</f>
        <v>-1.403543984343076E-2</v>
      </c>
      <c r="T16" s="33">
        <f>(-T6*4)/((T24+S24)/2)</f>
        <v>-1.3808256757934366E-2</v>
      </c>
      <c r="U16" s="33">
        <f>(-U6*2)/((U24+T24)/2)</f>
        <v>-1.3777073288755147E-2</v>
      </c>
      <c r="V16" s="33">
        <f>(-V6*4/3)/((V24+U24)/2)</f>
        <v>-1.2905936295036571E-2</v>
      </c>
      <c r="W16" s="33">
        <f>(-W6)/((W24+S24)/2)</f>
        <v>-1.3312705635615939E-2</v>
      </c>
      <c r="X16" s="33">
        <f>(-X6)/((X24+T24)/2)</f>
        <v>-1.71457250590836E-2</v>
      </c>
      <c r="Y16" s="33">
        <f>(-Y6)/((Y24+U24)/2)</f>
        <v>-1.8256627818906752E-2</v>
      </c>
      <c r="Z16" s="33">
        <f>(-Z6)/((Z24+V24)/2)</f>
        <v>-2.0229577331092787E-2</v>
      </c>
      <c r="AA16" s="33">
        <f>(-AA6)/((AA24+W24)/2)</f>
        <v>-2.2349305968073746E-2</v>
      </c>
      <c r="AB16" s="33">
        <f>(-AB6)/((AB24+X24)/2)</f>
        <v>-2.4307083563395566E-2</v>
      </c>
    </row>
    <row r="17" spans="1:28" customFormat="1" hidden="1" x14ac:dyDescent="0.25">
      <c r="A17" s="24"/>
      <c r="B17" s="23" t="s">
        <v>10</v>
      </c>
      <c r="C17" s="35">
        <v>0</v>
      </c>
      <c r="D17" s="35">
        <v>0</v>
      </c>
      <c r="E17" s="35">
        <v>0</v>
      </c>
      <c r="F17" s="34">
        <f>F15-F16</f>
        <v>2.5000000000000001E-2</v>
      </c>
      <c r="G17" s="34">
        <f>G15-G16</f>
        <v>2.388903236899376E-2</v>
      </c>
      <c r="H17" s="34">
        <f>H15-H16</f>
        <v>2.158182091871632E-2</v>
      </c>
      <c r="I17" s="34">
        <f>I15-I16</f>
        <v>1.5508450143987152E-2</v>
      </c>
      <c r="J17" s="34">
        <f>J15-J16</f>
        <v>1.6500000000000004E-2</v>
      </c>
      <c r="K17" s="34">
        <f>K15-K16</f>
        <v>1.5502448954917047E-2</v>
      </c>
      <c r="L17" s="34">
        <f>L15-L16</f>
        <v>1.4544386375298115E-2</v>
      </c>
      <c r="M17" s="21">
        <f>M15-M16</f>
        <v>4.9420339615233864E-2</v>
      </c>
      <c r="N17" s="21">
        <v>2.9471360421473483E-2</v>
      </c>
      <c r="O17" s="21">
        <f>O15-O16</f>
        <v>6.138749415052816E-2</v>
      </c>
      <c r="P17" s="21" t="e">
        <f>P15-P16</f>
        <v>#REF!</v>
      </c>
      <c r="Q17" s="21" t="e">
        <f>Q15-Q16</f>
        <v>#REF!</v>
      </c>
      <c r="R17" s="33" t="e">
        <f>R15-R16</f>
        <v>#REF!</v>
      </c>
      <c r="S17" s="33">
        <f>S15-S16</f>
        <v>5.4760084772737951E-2</v>
      </c>
      <c r="T17" s="33" t="e">
        <f>T15-T16</f>
        <v>#REF!</v>
      </c>
      <c r="U17" s="33" t="e">
        <f>U15-U16</f>
        <v>#REF!</v>
      </c>
      <c r="V17" s="33" t="e">
        <f>V15-V16</f>
        <v>#REF!</v>
      </c>
      <c r="W17" s="33">
        <f>W15-W16</f>
        <v>4.7969135236192076E-2</v>
      </c>
      <c r="X17" s="33" t="e">
        <f>X15-X16</f>
        <v>#REF!</v>
      </c>
      <c r="Y17" s="33" t="e">
        <f>Y15-Y16</f>
        <v>#REF!</v>
      </c>
      <c r="Z17" s="33" t="e">
        <f>Z15-Z16</f>
        <v>#REF!</v>
      </c>
      <c r="AA17" s="33" t="e">
        <f>AA15-AA16</f>
        <v>#REF!</v>
      </c>
      <c r="AB17" s="33" t="e">
        <f>AB15-AB16</f>
        <v>#REF!</v>
      </c>
    </row>
    <row r="18" spans="1:28" x14ac:dyDescent="0.25">
      <c r="A18" s="13"/>
      <c r="B18" s="27" t="s">
        <v>9</v>
      </c>
      <c r="C18" s="32">
        <v>0.5964313614680119</v>
      </c>
      <c r="D18" s="32">
        <v>0.68872848955561994</v>
      </c>
      <c r="E18" s="32">
        <v>0.90140146500342333</v>
      </c>
      <c r="F18" s="32">
        <v>0.65810976712070535</v>
      </c>
      <c r="G18" s="32">
        <v>0.42558054263102135</v>
      </c>
      <c r="H18" s="32">
        <v>0.42656498600976572</v>
      </c>
      <c r="I18" s="32">
        <v>0.45695908801632829</v>
      </c>
      <c r="J18" s="32">
        <v>0.48750193844613104</v>
      </c>
      <c r="K18" s="32">
        <v>0.46492980595378264</v>
      </c>
      <c r="L18" s="32">
        <v>0.43354560852579338</v>
      </c>
      <c r="M18" s="31">
        <f>'[1] maliyyə göstəriciləri'!N24/'[1] maliyyə göstəriciləri'!N20</f>
        <v>0.30045051178063492</v>
      </c>
      <c r="N18" s="31">
        <f>'[1] maliyyə göstəriciləri'!O24/'[1] maliyyə göstəriciləri'!O20</f>
        <v>0.17567620013827689</v>
      </c>
      <c r="O18" s="31">
        <f>'[1] maliyyə göstəriciləri'!P24/'[1] maliyyə göstəriciləri'!P20</f>
        <v>0.35564447185188658</v>
      </c>
      <c r="P18" s="31">
        <f>'[1] maliyyə göstəriciləri'!Q24/'[1] maliyyə göstəriciləri'!Q20</f>
        <v>0.17549194179262376</v>
      </c>
      <c r="Q18" s="31">
        <f>'[1] maliyyə göstəriciləri'!R24/'[1] maliyyə göstəriciləri'!R20</f>
        <v>0.32985230893597706</v>
      </c>
      <c r="R18" s="31">
        <f>'[1] maliyyə göstəriciləri'!S24/'[1] maliyyə göstəriciləri'!S20</f>
        <v>0.22531606222872433</v>
      </c>
      <c r="S18" s="31">
        <f>'[1] maliyyə göstəriciləri'!T24/'[1] maliyyə göstəriciləri'!T20</f>
        <v>0.2753158425638918</v>
      </c>
      <c r="T18" s="31">
        <f>'[1] maliyyə göstəriciləri'!U24/'[1] maliyyə göstəriciləri'!U20</f>
        <v>0.59226444782807075</v>
      </c>
      <c r="U18" s="31">
        <f>'[1] maliyyə göstəriciləri'!V24/'[1] maliyyə göstəriciləri'!V20</f>
        <v>0.49166472942669054</v>
      </c>
      <c r="V18" s="31">
        <f>'[1] maliyyə göstəriciləri'!W24/'[1] maliyyə göstəriciləri'!W20</f>
        <v>0.4212508143735515</v>
      </c>
      <c r="W18" s="31">
        <f>'[1] maliyyə göstəriciləri'!X24/'[1] maliyyə göstəriciləri'!X20</f>
        <v>0.73416384962388226</v>
      </c>
      <c r="X18" s="31">
        <f>'[1] maliyyə göstəriciləri'!Y24/'[1] maliyyə göstəriciləri'!Y20</f>
        <v>0.58351656884499703</v>
      </c>
      <c r="Y18" s="31">
        <f>'[1] maliyyə göstəriciləri'!Z24/'[1] maliyyə göstəriciləri'!Z20</f>
        <v>0.41991564587976016</v>
      </c>
      <c r="Z18" s="31">
        <f>'[1] maliyyə göstəriciləri'!AA24/'[1] maliyyə göstəriciləri'!AA20</f>
        <v>0.40741048548909825</v>
      </c>
      <c r="AA18" s="31">
        <f>'[1] maliyyə göstəriciləri'!AB24/'[1] maliyyə göstəriciləri'!AB20</f>
        <v>0.44187110783354172</v>
      </c>
      <c r="AB18" s="31">
        <f>'[1] maliyyə göstəriciləri'!AC24/'[1] maliyyə göstəriciləri'!AC20</f>
        <v>0.45838490106752089</v>
      </c>
    </row>
    <row r="19" spans="1:28" x14ac:dyDescent="0.25">
      <c r="A19" s="13"/>
      <c r="B19" s="19" t="s">
        <v>8</v>
      </c>
      <c r="C19" s="30">
        <v>3.4803890311193696E-3</v>
      </c>
      <c r="D19" s="30">
        <v>2.5311740777124382E-3</v>
      </c>
      <c r="E19" s="30">
        <v>1.2844536412936821E-3</v>
      </c>
      <c r="F19" s="30">
        <v>0.41783944719827187</v>
      </c>
      <c r="G19" s="30">
        <v>0.5841643744357593</v>
      </c>
      <c r="H19" s="30">
        <v>0.6379788721747327</v>
      </c>
      <c r="I19" s="30">
        <v>0.63435352180707827</v>
      </c>
      <c r="J19" s="30">
        <v>0.61196650544448261</v>
      </c>
      <c r="K19" s="30">
        <v>0.59506630330277899</v>
      </c>
      <c r="L19" s="29">
        <v>0.54589468091752513</v>
      </c>
      <c r="M19" s="28">
        <f>M25/M24</f>
        <v>0.49697736329988434</v>
      </c>
      <c r="N19" s="28">
        <v>0.56886829691010177</v>
      </c>
      <c r="O19" s="28">
        <f>O25/O24</f>
        <v>0.58286474732826821</v>
      </c>
      <c r="P19" s="28">
        <f>P25/P24</f>
        <v>0.55456236591449193</v>
      </c>
      <c r="Q19" s="28">
        <f>Q25/Q24</f>
        <v>0.53434545317268811</v>
      </c>
      <c r="R19" s="28">
        <f>R25/R24</f>
        <v>0.45300134600408742</v>
      </c>
      <c r="S19" s="28">
        <f>S25/S24</f>
        <v>0.53648155533031239</v>
      </c>
      <c r="T19" s="28">
        <f>T25/T24</f>
        <v>0.50444619920663669</v>
      </c>
      <c r="U19" s="28">
        <f>U25/U24</f>
        <v>0.51074245348363789</v>
      </c>
      <c r="V19" s="28">
        <f>'[1]Balans hesabatı '!AO18/'[1]Balans hesabatı '!AO14</f>
        <v>0.49303132382336812</v>
      </c>
      <c r="W19" s="28">
        <f>W25/W24</f>
        <v>0.53881584594684528</v>
      </c>
      <c r="X19" s="28">
        <f>X25/X24</f>
        <v>0.55239774621859239</v>
      </c>
      <c r="Y19" s="28">
        <f>Y25/Y24</f>
        <v>0.58086511384576356</v>
      </c>
      <c r="Z19" s="28">
        <f>Z25/Z24</f>
        <v>0.6028122634231815</v>
      </c>
      <c r="AA19" s="28">
        <f>AA25/AA24</f>
        <v>0.63390969804357866</v>
      </c>
      <c r="AB19" s="28">
        <f>AB25/AB24</f>
        <v>0.6653404113178949</v>
      </c>
    </row>
    <row r="20" spans="1:28" x14ac:dyDescent="0.25">
      <c r="A20" s="13"/>
      <c r="B20" s="27" t="s">
        <v>7</v>
      </c>
      <c r="C20" s="26">
        <v>3.4925444444946856E-3</v>
      </c>
      <c r="D20" s="26">
        <v>2.5375971779088373E-3</v>
      </c>
      <c r="E20" s="26">
        <v>1.2861055842945173E-3</v>
      </c>
      <c r="F20" s="26">
        <v>0.71773875179556956</v>
      </c>
      <c r="G20" s="26">
        <v>1.4047963630896605</v>
      </c>
      <c r="H20" s="26">
        <v>1.7622697216795007</v>
      </c>
      <c r="I20" s="26">
        <v>1.7348820777439062</v>
      </c>
      <c r="J20" s="26">
        <v>1.5770971166947194</v>
      </c>
      <c r="K20" s="26">
        <v>1.4695400954683326</v>
      </c>
      <c r="L20" s="26">
        <v>1.2021323203624028</v>
      </c>
      <c r="M20" s="25">
        <f>M25/M26</f>
        <v>0.98798210466254754</v>
      </c>
      <c r="N20" s="25">
        <v>1.3194768392884419</v>
      </c>
      <c r="O20" s="25">
        <f>O25/O26</f>
        <v>1.3973039765760547</v>
      </c>
      <c r="P20" s="25">
        <f>P25/P26</f>
        <v>1.2449831883940816</v>
      </c>
      <c r="Q20" s="25">
        <f>Q25/Q26</f>
        <v>1.1475147334293085</v>
      </c>
      <c r="R20" s="25">
        <f>R25/R26</f>
        <v>0.82815806345196608</v>
      </c>
      <c r="S20" s="25">
        <f>S25/S26</f>
        <v>1.157411450395722</v>
      </c>
      <c r="T20" s="25">
        <f>T25/T26</f>
        <v>1.017944365271817</v>
      </c>
      <c r="U20" s="25">
        <f>U25/U26</f>
        <v>1.0439132868164298</v>
      </c>
      <c r="V20" s="25">
        <f>'[1]Balans hesabatı '!AO18/'[1]Balans hesabatı '!AO23</f>
        <v>0.97250845464778213</v>
      </c>
      <c r="W20" s="25">
        <f>W25/W26</f>
        <v>1.1683312210386039</v>
      </c>
      <c r="X20" s="25">
        <f>X25/X26</f>
        <v>1.2341263734752397</v>
      </c>
      <c r="Y20" s="25">
        <f>Y25/Y26</f>
        <v>1.3858667771024253</v>
      </c>
      <c r="Z20" s="25">
        <f>Z25/Z26</f>
        <v>1.5177010967623217</v>
      </c>
      <c r="AA20" s="25">
        <f>AA25/AA26</f>
        <v>1.7315664868910894</v>
      </c>
      <c r="AB20" s="25">
        <f>AB25/AB26</f>
        <v>1.9881110053891362</v>
      </c>
    </row>
    <row r="21" spans="1:28" s="20" customFormat="1" hidden="1" x14ac:dyDescent="0.25">
      <c r="A21" s="24"/>
      <c r="B21" s="23" t="s">
        <v>6</v>
      </c>
      <c r="C21" s="22">
        <v>0.02</v>
      </c>
      <c r="D21" s="22">
        <v>0</v>
      </c>
      <c r="E21" s="22">
        <v>0</v>
      </c>
      <c r="F21" s="22">
        <v>0</v>
      </c>
      <c r="G21" s="22">
        <v>5.0455588114168733E-3</v>
      </c>
      <c r="H21" s="22">
        <v>5.0728795121585098E-3</v>
      </c>
      <c r="I21" s="22">
        <v>5.1828532122863841E-3</v>
      </c>
      <c r="J21" s="22">
        <v>5.0526415954685487E-3</v>
      </c>
      <c r="K21" s="22">
        <v>5.1466248006275649E-3</v>
      </c>
      <c r="L21" s="22">
        <v>5.0829217485354799E-3</v>
      </c>
      <c r="M21" s="21">
        <f>'[1]balance sheet'!M20</f>
        <v>0</v>
      </c>
      <c r="N21" s="21">
        <v>5.7542212467323293E-3</v>
      </c>
      <c r="O21" s="21">
        <f>'[1]balance sheet'!O20</f>
        <v>0</v>
      </c>
      <c r="P21" s="21" t="e">
        <f>'[1]balance sheet'!#REF!</f>
        <v>#REF!</v>
      </c>
      <c r="Q21" s="21" t="e">
        <f>'[1]balance sheet'!#REF!</f>
        <v>#REF!</v>
      </c>
      <c r="R21" s="21" t="e">
        <f>'[1]balance sheet'!#REF!</f>
        <v>#REF!</v>
      </c>
      <c r="S21" s="21">
        <f>'[1]balance sheet'!P20</f>
        <v>0</v>
      </c>
      <c r="W21" s="21">
        <f>'[1]balance sheet'!Q20</f>
        <v>0</v>
      </c>
      <c r="X21" s="21" t="e">
        <f>'[1]balance sheet'!#REF!</f>
        <v>#REF!</v>
      </c>
      <c r="Y21" s="21" t="e">
        <f>'[1]balance sheet'!#REF!</f>
        <v>#REF!</v>
      </c>
      <c r="Z21" s="21" t="e">
        <f>'[1]balance sheet'!#REF!</f>
        <v>#REF!</v>
      </c>
      <c r="AA21" s="21" t="e">
        <f>'[1]balance sheet'!#REF!</f>
        <v>#REF!</v>
      </c>
      <c r="AB21" s="21">
        <f>'[1]balance sheet'!X20</f>
        <v>0</v>
      </c>
    </row>
    <row r="22" spans="1:28" x14ac:dyDescent="0.25">
      <c r="A22" s="13"/>
      <c r="B22" s="19" t="s">
        <v>5</v>
      </c>
      <c r="C22" s="18">
        <v>1015746.3076923077</v>
      </c>
      <c r="D22" s="18">
        <v>1087747.8139534884</v>
      </c>
      <c r="E22" s="18">
        <v>1565610.8409090908</v>
      </c>
      <c r="F22" s="18">
        <v>2667844.826923077</v>
      </c>
      <c r="G22" s="18">
        <v>4148865.6379310344</v>
      </c>
      <c r="H22" s="18">
        <v>5696110.7833333332</v>
      </c>
      <c r="I22" s="18">
        <v>6561769.8863934418</v>
      </c>
      <c r="J22" s="18">
        <v>7819617.222222222</v>
      </c>
      <c r="K22" s="18">
        <v>9387431.935483871</v>
      </c>
      <c r="L22" s="18">
        <v>10339671.693064515</v>
      </c>
      <c r="M22" s="17">
        <f>'[1] maliyyə göstəriciləri'!N6</f>
        <v>11162634.5</v>
      </c>
      <c r="N22" s="17">
        <v>15457812.806451613</v>
      </c>
      <c r="O22" s="17">
        <f>'[1] maliyyə göstəriciləri'!P6</f>
        <v>13580651.998829788</v>
      </c>
      <c r="P22" s="17">
        <f>'[1] maliyyə göstəriciləri'!Q6</f>
        <v>12939714.201340206</v>
      </c>
      <c r="Q22" s="17">
        <f>'[1] maliyyə göstəriciləri'!R6</f>
        <v>13390375.25659794</v>
      </c>
      <c r="R22" s="17">
        <f>'[1] maliyyə göstəriciləri'!S6</f>
        <v>12252549.305154633</v>
      </c>
      <c r="S22" s="17">
        <f>'[1] maliyyə göstəriciləri'!T6</f>
        <v>13141673.359158877</v>
      </c>
      <c r="T22" s="17">
        <f>'[1] maliyyə göstəriciləri'!U6</f>
        <v>12318785.674672896</v>
      </c>
      <c r="U22" s="17">
        <f>'[1] maliyyə göstəriciləri'!V6</f>
        <v>13953596.763271028</v>
      </c>
      <c r="V22" s="17">
        <f>'[1] maliyyə göstəriciləri'!W6</f>
        <v>13899307.956491228</v>
      </c>
      <c r="W22" s="17">
        <f>'[1] maliyyə göstəriciləri'!X6</f>
        <v>15597953.937017545</v>
      </c>
      <c r="X22" s="17">
        <f>'[1] maliyyə göstəriciləri'!Y6</f>
        <v>17807055.504424781</v>
      </c>
      <c r="Y22" s="17">
        <f>'[1] maliyyə göstəriciləri'!Z6</f>
        <v>19671974.721311476</v>
      </c>
      <c r="Z22" s="17">
        <f>'[1] maliyyə göstəriciləri'!AA6</f>
        <v>22860898.943089429</v>
      </c>
      <c r="AA22" s="17">
        <f>'[1] maliyyə göstəriciləri'!AB6</f>
        <v>26407864.472440943</v>
      </c>
      <c r="AB22" s="17">
        <f>'[1] maliyyə göstəriciləri'!AC6</f>
        <v>31247511.8203125</v>
      </c>
    </row>
    <row r="23" spans="1:28" x14ac:dyDescent="0.25">
      <c r="A23" s="13"/>
      <c r="B23" s="16" t="s">
        <v>4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4"/>
      <c r="N23" s="14"/>
      <c r="O23" s="14"/>
      <c r="P23" s="14"/>
      <c r="Q23" s="14"/>
      <c r="R23" s="14"/>
      <c r="S23" s="14"/>
      <c r="U23" s="10"/>
      <c r="V23" s="10"/>
      <c r="W23" s="14"/>
      <c r="X23" s="14"/>
      <c r="Y23" s="14"/>
      <c r="Z23" s="14"/>
      <c r="AA23" s="14"/>
      <c r="AB23" s="14"/>
    </row>
    <row r="24" spans="1:28" x14ac:dyDescent="0.25">
      <c r="A24" s="13"/>
      <c r="B24" s="8" t="s">
        <v>3</v>
      </c>
      <c r="C24" s="7">
        <v>26409404</v>
      </c>
      <c r="D24" s="7">
        <v>46773156</v>
      </c>
      <c r="E24" s="7">
        <v>68886877</v>
      </c>
      <c r="F24" s="7">
        <v>138727931</v>
      </c>
      <c r="G24" s="7">
        <v>240634207</v>
      </c>
      <c r="H24" s="7">
        <v>341766647</v>
      </c>
      <c r="I24" s="7">
        <v>401110095</v>
      </c>
      <c r="J24" s="7">
        <v>492635885</v>
      </c>
      <c r="K24" s="7">
        <v>582020780</v>
      </c>
      <c r="L24" s="7">
        <v>641059644.96999991</v>
      </c>
      <c r="M24" s="6">
        <f>'[1]Balans hesabatı '!C53</f>
        <v>692083339</v>
      </c>
      <c r="N24" s="6">
        <v>958384394</v>
      </c>
      <c r="O24" s="6">
        <f>'[1]Balans hesabatı '!G53</f>
        <v>1276581287.8900001</v>
      </c>
      <c r="P24" s="6">
        <f>'[1]Balans hesabatı '!I53</f>
        <v>1255152277.53</v>
      </c>
      <c r="Q24" s="6">
        <f>'[1]Balans hesabatı '!K53</f>
        <v>1298866399.8900001</v>
      </c>
      <c r="R24" s="6">
        <f>'[1]Balans hesabatı '!M53</f>
        <v>1188497282.5999994</v>
      </c>
      <c r="S24" s="6">
        <f>'[1]Balans hesabatı '!AI14</f>
        <v>1406159049.4299998</v>
      </c>
      <c r="T24" s="6">
        <f>'[1]Balans hesabatı '!AK14</f>
        <v>1318110067.1899998</v>
      </c>
      <c r="U24" s="6">
        <f>'[1]Balans hesabatı '!AM14</f>
        <v>1493034853.6700001</v>
      </c>
      <c r="V24" s="6">
        <f>'[1]Balans hesabatı '!AO14</f>
        <v>1584521107.04</v>
      </c>
      <c r="W24" s="6">
        <f>'[1]Balans hesabatı '!AQ14</f>
        <v>1778166748.8200002</v>
      </c>
      <c r="X24" s="6">
        <f>'[1]Balans hesabatı '!AS14</f>
        <v>2012197272</v>
      </c>
      <c r="Y24" s="6">
        <f>'[1]Balans hesabatı '!AU14</f>
        <v>2399980916</v>
      </c>
      <c r="Z24" s="6">
        <f>'[1]Balans hesabatı '!AW14</f>
        <v>2811890570</v>
      </c>
      <c r="AA24" s="6">
        <f>'[1]Balans hesabatı '!AY14</f>
        <v>3353798788</v>
      </c>
      <c r="AB24" s="6">
        <f>'[1]Balans hesabatı '!BA14</f>
        <v>3999681513</v>
      </c>
    </row>
    <row r="25" spans="1:28" x14ac:dyDescent="0.25">
      <c r="A25" s="13"/>
      <c r="B25" s="12" t="s">
        <v>2</v>
      </c>
      <c r="C25" s="11">
        <v>91915</v>
      </c>
      <c r="D25" s="11">
        <v>118391</v>
      </c>
      <c r="E25" s="11">
        <v>88482</v>
      </c>
      <c r="F25" s="11">
        <v>57966002</v>
      </c>
      <c r="G25" s="11">
        <v>140569931</v>
      </c>
      <c r="H25" s="11">
        <v>218039900</v>
      </c>
      <c r="I25" s="11">
        <v>253966495</v>
      </c>
      <c r="J25" s="11">
        <v>301476661</v>
      </c>
      <c r="K25" s="11">
        <v>346340954</v>
      </c>
      <c r="L25" s="11">
        <v>349980048.97000003</v>
      </c>
      <c r="M25" s="10">
        <f>'[1]Balans hesabatı '!C57</f>
        <v>343949753</v>
      </c>
      <c r="N25" s="10">
        <v>545194498</v>
      </c>
      <c r="O25" s="10">
        <f>'[1]Balans hesabatı '!G57</f>
        <v>744074229.81000006</v>
      </c>
      <c r="P25" s="10">
        <f>'[1]Balans hesabatı '!I57</f>
        <v>696060216.60999978</v>
      </c>
      <c r="Q25" s="10">
        <f>'[1]Balans hesabatı '!K57</f>
        <v>694043355.06000006</v>
      </c>
      <c r="R25" s="10">
        <f>'[1]Balans hesabatı '!M57</f>
        <v>538390868.74000001</v>
      </c>
      <c r="S25" s="10">
        <f>'[1]Balans hesabatı '!AI18</f>
        <v>754378393.88</v>
      </c>
      <c r="T25" s="10">
        <f>'[1]Balans hesabatı '!AK18</f>
        <v>664915613.52999997</v>
      </c>
      <c r="U25" s="10">
        <f>'[1]Balans hesabatı '!AM18</f>
        <v>762556284.30000007</v>
      </c>
      <c r="V25" s="10">
        <f>'[1]Balans hesabatı '!AO18</f>
        <v>781218539.02999997</v>
      </c>
      <c r="W25" s="10">
        <f>'[1]Balans hesabatı '!AQ18</f>
        <v>958104421</v>
      </c>
      <c r="X25" s="10">
        <f>'[1]Balans hesabatı '!AS18</f>
        <v>1111533238</v>
      </c>
      <c r="Y25" s="10">
        <f>'[1]Balans hesabatı '!AU18</f>
        <v>1394065188</v>
      </c>
      <c r="Z25" s="10">
        <f>'[1]Balans hesabatı '!AW18</f>
        <v>1695042119</v>
      </c>
      <c r="AA25" s="10">
        <f>'[1]Balans hesabatı '!AY18</f>
        <v>2126005577</v>
      </c>
      <c r="AB25" s="10">
        <f>'[1]Balans hesabatı '!BA18</f>
        <v>2661149743</v>
      </c>
    </row>
    <row r="26" spans="1:28" x14ac:dyDescent="0.25">
      <c r="A26" s="9"/>
      <c r="B26" s="8" t="s">
        <v>1</v>
      </c>
      <c r="C26" s="7">
        <v>26317489</v>
      </c>
      <c r="D26" s="7">
        <v>46654765</v>
      </c>
      <c r="E26" s="7">
        <v>68798395</v>
      </c>
      <c r="F26" s="7">
        <v>80761979</v>
      </c>
      <c r="G26" s="7">
        <v>100064276</v>
      </c>
      <c r="H26" s="7">
        <v>123726747</v>
      </c>
      <c r="I26" s="7">
        <v>147143600</v>
      </c>
      <c r="J26" s="7">
        <v>191159224</v>
      </c>
      <c r="K26" s="7">
        <v>235679826</v>
      </c>
      <c r="L26" s="7">
        <v>291079596</v>
      </c>
      <c r="M26" s="6">
        <f>'[1]Balans hesabatı '!C62</f>
        <v>348133586</v>
      </c>
      <c r="N26" s="6">
        <v>413189896</v>
      </c>
      <c r="O26" s="6">
        <f>'[1]Balans hesabatı '!G62</f>
        <v>532507058.07999998</v>
      </c>
      <c r="P26" s="6">
        <f>'[1]Balans hesabatı '!I62</f>
        <v>559092060.92000008</v>
      </c>
      <c r="Q26" s="6">
        <f>'[1]Balans hesabatı '!K62</f>
        <v>604823044.82999992</v>
      </c>
      <c r="R26" s="6">
        <f>'[1]Balans hesabatı '!M62</f>
        <v>650106413.86000001</v>
      </c>
      <c r="S26" s="6">
        <f>'[1]Balans hesabatı '!AI23</f>
        <v>651780655.54999995</v>
      </c>
      <c r="T26" s="6">
        <f>'[1]Balans hesabatı '!AK23</f>
        <v>653194453.65999997</v>
      </c>
      <c r="U26" s="6">
        <f>'[1]Balans hesabatı '!AM23</f>
        <v>730478569.37</v>
      </c>
      <c r="V26" s="6">
        <f>'[1]Balans hesabatı '!AO23</f>
        <v>803302568.00999999</v>
      </c>
      <c r="W26" s="6">
        <f>'[1]Balans hesabatı '!AQ23</f>
        <v>820062328</v>
      </c>
      <c r="X26" s="6">
        <f>'[1]Balans hesabatı '!AS23</f>
        <v>900664034</v>
      </c>
      <c r="Y26" s="6">
        <f>'[1]Balans hesabatı '!AU23</f>
        <v>1005915728</v>
      </c>
      <c r="Z26" s="6">
        <f>'[1]Balans hesabatı '!AW23</f>
        <v>1116848451</v>
      </c>
      <c r="AA26" s="6">
        <f>'[1]Balans hesabatı '!AY23</f>
        <v>1227793211</v>
      </c>
      <c r="AB26" s="6">
        <f>'[1]Balans hesabatı '!BA23</f>
        <v>1338531770</v>
      </c>
    </row>
    <row r="27" spans="1:28" x14ac:dyDescent="0.25">
      <c r="C27" s="5"/>
      <c r="D27" s="5"/>
      <c r="E27" s="5"/>
      <c r="F27" s="5"/>
      <c r="G27" s="5"/>
      <c r="H27" s="5"/>
      <c r="I27" s="5"/>
      <c r="J27" s="5"/>
      <c r="K27" s="5"/>
      <c r="L27" s="5"/>
      <c r="N27" s="5"/>
      <c r="O27" s="5"/>
      <c r="P27" s="5"/>
      <c r="Q27" s="5"/>
      <c r="R27" s="5"/>
    </row>
    <row r="28" spans="1:28" ht="90" x14ac:dyDescent="0.25">
      <c r="B28" s="4" t="s">
        <v>0</v>
      </c>
    </row>
    <row r="29" spans="1:28" x14ac:dyDescent="0.25">
      <c r="B29" s="3"/>
    </row>
    <row r="30" spans="1:28" x14ac:dyDescent="0.25">
      <c r="F30"/>
      <c r="G30"/>
    </row>
    <row r="31" spans="1:28" hidden="1" x14ac:dyDescent="0.25">
      <c r="C31" s="2">
        <f>C8/C7-C18</f>
        <v>0</v>
      </c>
      <c r="D31" s="2">
        <f>D8/D7-D18</f>
        <v>0</v>
      </c>
      <c r="E31" s="2">
        <f>E8/E7-E18</f>
        <v>0</v>
      </c>
      <c r="F31" s="2">
        <f>F8/F7-F18</f>
        <v>0</v>
      </c>
      <c r="G31" s="2">
        <f>G8/G7-G18</f>
        <v>0</v>
      </c>
      <c r="H31" s="2">
        <f>H8/H7-H18</f>
        <v>0</v>
      </c>
    </row>
    <row r="32" spans="1:28" x14ac:dyDescent="0.25">
      <c r="F32"/>
      <c r="G32"/>
    </row>
    <row r="33" spans="6:7" x14ac:dyDescent="0.25">
      <c r="F33"/>
      <c r="G33"/>
    </row>
    <row r="34" spans="6:7" x14ac:dyDescent="0.25">
      <c r="F34"/>
      <c r="G34"/>
    </row>
    <row r="35" spans="6:7" x14ac:dyDescent="0.25">
      <c r="F35"/>
      <c r="G35"/>
    </row>
    <row r="36" spans="6:7" x14ac:dyDescent="0.25">
      <c r="F36"/>
      <c r="G36"/>
    </row>
  </sheetData>
  <pageMargins left="0.15748031496062992" right="0.23622047244094491" top="0.94488188976377963" bottom="0.74803149606299213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Əsas maliyyə göstəriciləri</vt:lpstr>
      <vt:lpstr>'Əsas maliyyə göstəriciləri'!Print_Area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Reyhana Aghayeva</dc:creator>
  <cp:lastModifiedBy>Reyhana Aghayeva</cp:lastModifiedBy>
  <dcterms:created xsi:type="dcterms:W3CDTF">2026-03-19T06:28:13Z</dcterms:created>
  <dcterms:modified xsi:type="dcterms:W3CDTF">2026-03-19T06:28:33Z</dcterms:modified>
</cp:coreProperties>
</file>